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E:\Users\RoniC\Desktop\תבל מתוקן\תבל ספק לפרסום סיגי\"/>
    </mc:Choice>
  </mc:AlternateContent>
  <xr:revisionPtr revIDLastSave="0" documentId="8_{83E97F55-B2E3-474B-AA9F-5942F3A17FE9}" xr6:coauthVersionLast="36" xr6:coauthVersionMax="36" xr10:uidLastSave="{00000000-0000-0000-0000-000000000000}"/>
  <bookViews>
    <workbookView xWindow="0" yWindow="0" windowWidth="23040" windowHeight="9570" tabRatio="577" xr2:uid="{00000000-000D-0000-FFFF-FFFF00000000}"/>
  </bookViews>
  <sheets>
    <sheet name="תנאי-סף" sheetId="1" r:id="rId1"/>
    <sheet name="איכות" sheetId="8" r:id="rId2"/>
    <sheet name="ריאיון" sheetId="11" r:id="rId3"/>
    <sheet name="מחיר" sheetId="6" r:id="rId4"/>
    <sheet name="סיכום" sheetId="12" r:id="rId5"/>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'תנאי-סף'!$B$12</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איכות!$A$1:$Q$34</definedName>
    <definedName name="_xlnm.Print_Area" localSheetId="3">מחיר!$A$1:$O$42</definedName>
    <definedName name="_xlnm.Print_Area" localSheetId="4">סיכום!$A$1:$I$7</definedName>
    <definedName name="_xlnm.Print_Area" localSheetId="2">ריאיון!$A$1:$P$22</definedName>
    <definedName name="_xlnm.Print_Area" localSheetId="0">'תנאי-סף'!$A$1:$J$93</definedName>
  </definedNames>
  <calcPr calcId="191029"/>
</workbook>
</file>

<file path=xl/calcChain.xml><?xml version="1.0" encoding="utf-8"?>
<calcChain xmlns="http://schemas.openxmlformats.org/spreadsheetml/2006/main">
  <c r="D42" i="6" l="1"/>
  <c r="F42" i="6"/>
  <c r="H42" i="6"/>
  <c r="J42" i="6"/>
  <c r="L42" i="6"/>
  <c r="N42" i="6"/>
  <c r="B42" i="6"/>
  <c r="O15" i="11"/>
  <c r="M15" i="11"/>
  <c r="K15" i="11"/>
  <c r="I15" i="11"/>
  <c r="G15" i="11"/>
  <c r="E15" i="11"/>
  <c r="C15" i="11"/>
  <c r="O9" i="11"/>
  <c r="M9" i="11"/>
  <c r="M21" i="11" s="1"/>
  <c r="M22" i="11" s="1"/>
  <c r="O33" i="8" s="1"/>
  <c r="K9" i="11"/>
  <c r="K21" i="11" s="1"/>
  <c r="I9" i="11"/>
  <c r="G9" i="11"/>
  <c r="E9" i="11"/>
  <c r="C9" i="11"/>
  <c r="I21" i="11"/>
  <c r="O21" i="11"/>
  <c r="B21" i="11"/>
  <c r="M2" i="11"/>
  <c r="M1" i="11"/>
  <c r="E2" i="11"/>
  <c r="E1" i="11"/>
  <c r="Q28" i="8"/>
  <c r="O28" i="8"/>
  <c r="M28" i="8"/>
  <c r="K28" i="8"/>
  <c r="I28" i="8"/>
  <c r="G28" i="8"/>
  <c r="F27" i="8" s="1"/>
  <c r="E28" i="8"/>
  <c r="D27" i="8" s="1"/>
  <c r="F24" i="8"/>
  <c r="D24" i="8"/>
  <c r="Q26" i="8"/>
  <c r="O26" i="8"/>
  <c r="M26" i="8"/>
  <c r="K26" i="8"/>
  <c r="I26" i="8"/>
  <c r="G26" i="8"/>
  <c r="E26" i="8"/>
  <c r="E25" i="8"/>
  <c r="Q25" i="8"/>
  <c r="P24" i="8" s="1"/>
  <c r="O25" i="8"/>
  <c r="N24" i="8" s="1"/>
  <c r="M25" i="8"/>
  <c r="L24" i="8" s="1"/>
  <c r="K25" i="8"/>
  <c r="J24" i="8" s="1"/>
  <c r="I25" i="8"/>
  <c r="H24" i="8" s="1"/>
  <c r="G25" i="8"/>
  <c r="Q23" i="8"/>
  <c r="O23" i="8"/>
  <c r="N22" i="8" s="1"/>
  <c r="M23" i="8"/>
  <c r="L22" i="8" s="1"/>
  <c r="K23" i="8"/>
  <c r="J22" i="8" s="1"/>
  <c r="I23" i="8"/>
  <c r="G23" i="8"/>
  <c r="E23" i="8"/>
  <c r="G21" i="8"/>
  <c r="I21" i="8"/>
  <c r="K21" i="8"/>
  <c r="M21" i="8"/>
  <c r="L20" i="8" s="1"/>
  <c r="O21" i="8"/>
  <c r="N20" i="8" s="1"/>
  <c r="Q21" i="8"/>
  <c r="P20" i="8" s="1"/>
  <c r="E21" i="8"/>
  <c r="D20" i="8" s="1"/>
  <c r="C34" i="8"/>
  <c r="P27" i="8"/>
  <c r="N27" i="8"/>
  <c r="L27" i="8"/>
  <c r="J27" i="8"/>
  <c r="H27" i="8"/>
  <c r="P22" i="8"/>
  <c r="H22" i="8"/>
  <c r="F22" i="8"/>
  <c r="D22" i="8"/>
  <c r="F20" i="8"/>
  <c r="H20" i="8"/>
  <c r="J20" i="8"/>
  <c r="C32" i="8"/>
  <c r="C30" i="8"/>
  <c r="C29" i="8"/>
  <c r="G19" i="8"/>
  <c r="I19" i="8"/>
  <c r="K19" i="8"/>
  <c r="M19" i="8"/>
  <c r="O19" i="8"/>
  <c r="Q19" i="8"/>
  <c r="E19" i="8"/>
  <c r="G18" i="8"/>
  <c r="I18" i="8"/>
  <c r="K18" i="8"/>
  <c r="M18" i="8"/>
  <c r="O18" i="8"/>
  <c r="Q18" i="8"/>
  <c r="E18" i="8"/>
  <c r="Q16" i="8"/>
  <c r="O16" i="8"/>
  <c r="M16" i="8"/>
  <c r="K16" i="8"/>
  <c r="I16" i="8"/>
  <c r="G16" i="8"/>
  <c r="E16" i="8"/>
  <c r="G13" i="8"/>
  <c r="I13" i="8"/>
  <c r="K13" i="8"/>
  <c r="M13" i="8"/>
  <c r="O13" i="8"/>
  <c r="Q13" i="8"/>
  <c r="G14" i="8"/>
  <c r="I14" i="8"/>
  <c r="K14" i="8"/>
  <c r="M14" i="8"/>
  <c r="O14" i="8"/>
  <c r="Q14" i="8"/>
  <c r="E14" i="8"/>
  <c r="E13" i="8"/>
  <c r="G10" i="8"/>
  <c r="I10" i="8"/>
  <c r="K10" i="8"/>
  <c r="M10" i="8"/>
  <c r="O10" i="8"/>
  <c r="Q10" i="8"/>
  <c r="G11" i="8"/>
  <c r="I11" i="8"/>
  <c r="K11" i="8"/>
  <c r="M11" i="8"/>
  <c r="O11" i="8"/>
  <c r="Q11" i="8"/>
  <c r="G12" i="8"/>
  <c r="I12" i="8"/>
  <c r="K12" i="8"/>
  <c r="M12" i="8"/>
  <c r="O12" i="8"/>
  <c r="Q12" i="8"/>
  <c r="E11" i="8"/>
  <c r="E12" i="8"/>
  <c r="E10" i="8"/>
  <c r="G9" i="8"/>
  <c r="I9" i="8"/>
  <c r="K9" i="8"/>
  <c r="M9" i="8"/>
  <c r="O9" i="8"/>
  <c r="Q9" i="8"/>
  <c r="E9" i="8"/>
  <c r="G5" i="8"/>
  <c r="I5" i="8"/>
  <c r="K5" i="8"/>
  <c r="M5" i="8"/>
  <c r="O5" i="8"/>
  <c r="Q5" i="8"/>
  <c r="G6" i="8"/>
  <c r="I6" i="8"/>
  <c r="K6" i="8"/>
  <c r="M6" i="8"/>
  <c r="O6" i="8"/>
  <c r="Q6" i="8"/>
  <c r="G7" i="8"/>
  <c r="I7" i="8"/>
  <c r="K7" i="8"/>
  <c r="M7" i="8"/>
  <c r="O7" i="8"/>
  <c r="Q7" i="8"/>
  <c r="G8" i="8"/>
  <c r="I8" i="8"/>
  <c r="K8" i="8"/>
  <c r="M8" i="8"/>
  <c r="O8" i="8"/>
  <c r="Q8" i="8"/>
  <c r="E8" i="8"/>
  <c r="E7" i="8"/>
  <c r="E6" i="8"/>
  <c r="E5" i="8"/>
  <c r="P1" i="8"/>
  <c r="N1" i="8"/>
  <c r="N2" i="8" s="1"/>
  <c r="F1" i="8"/>
  <c r="F2" i="8" s="1"/>
  <c r="G21" i="11" l="1"/>
  <c r="E21" i="11"/>
  <c r="E22" i="11" s="1"/>
  <c r="G33" i="8" s="1"/>
  <c r="C21" i="11"/>
  <c r="N30" i="8"/>
  <c r="H30" i="8"/>
  <c r="D30" i="8"/>
  <c r="H15" i="8"/>
  <c r="L15" i="8"/>
  <c r="L30" i="8" s="1"/>
  <c r="D15" i="8"/>
  <c r="N15" i="8"/>
  <c r="P15" i="8"/>
  <c r="P30" i="8" s="1"/>
  <c r="J15" i="8"/>
  <c r="J30" i="8" s="1"/>
  <c r="J4" i="8"/>
  <c r="J29" i="8" s="1"/>
  <c r="F15" i="8"/>
  <c r="F30" i="8" s="1"/>
  <c r="H4" i="8"/>
  <c r="H29" i="8" s="1"/>
  <c r="F4" i="8"/>
  <c r="F29" i="8" s="1"/>
  <c r="D4" i="8"/>
  <c r="D29" i="8" s="1"/>
  <c r="L4" i="8"/>
  <c r="L29" i="8" s="1"/>
  <c r="P4" i="8"/>
  <c r="P29" i="8" s="1"/>
  <c r="N4" i="8"/>
  <c r="N29" i="8" s="1"/>
  <c r="I7" i="12"/>
  <c r="H7" i="12"/>
  <c r="G7" i="12"/>
  <c r="F7" i="12"/>
  <c r="E7" i="12"/>
  <c r="D7" i="12"/>
  <c r="C7" i="12"/>
  <c r="I4" i="12"/>
  <c r="H4" i="12"/>
  <c r="G4" i="12"/>
  <c r="F4" i="12"/>
  <c r="E4" i="12"/>
  <c r="D4" i="12"/>
  <c r="D1" i="12"/>
  <c r="E1" i="12"/>
  <c r="F1" i="12"/>
  <c r="G1" i="12"/>
  <c r="H1" i="12"/>
  <c r="I1" i="12"/>
  <c r="D2" i="12"/>
  <c r="E2" i="12"/>
  <c r="F2" i="12"/>
  <c r="G2" i="12"/>
  <c r="H2" i="12"/>
  <c r="I2" i="12"/>
  <c r="C4" i="12"/>
  <c r="N36" i="6"/>
  <c r="O35" i="6"/>
  <c r="N35" i="6"/>
  <c r="L36" i="6"/>
  <c r="M35" i="6"/>
  <c r="L35" i="6"/>
  <c r="J36" i="6"/>
  <c r="K35" i="6"/>
  <c r="J35" i="6"/>
  <c r="I35" i="6"/>
  <c r="H35" i="6"/>
  <c r="H36" i="6" s="1"/>
  <c r="F36" i="6"/>
  <c r="G35" i="6"/>
  <c r="F35" i="6"/>
  <c r="E35" i="6"/>
  <c r="D36" i="6" s="1"/>
  <c r="D35" i="6"/>
  <c r="B36" i="6"/>
  <c r="C35" i="6"/>
  <c r="B35" i="6"/>
  <c r="D28" i="6"/>
  <c r="D29" i="6" s="1"/>
  <c r="F28" i="6"/>
  <c r="H28" i="6"/>
  <c r="J28" i="6"/>
  <c r="J29" i="6" s="1"/>
  <c r="L28" i="6"/>
  <c r="L29" i="6" s="1"/>
  <c r="N28" i="6"/>
  <c r="N29" i="6" s="1"/>
  <c r="F29" i="6"/>
  <c r="H29" i="6"/>
  <c r="B28" i="6"/>
  <c r="B29" i="6" s="1"/>
  <c r="O19" i="6"/>
  <c r="N20" i="6" s="1"/>
  <c r="N19" i="6"/>
  <c r="M19" i="6"/>
  <c r="L20" i="6" s="1"/>
  <c r="L19" i="6"/>
  <c r="J20" i="6"/>
  <c r="K19" i="6"/>
  <c r="J19" i="6"/>
  <c r="I19" i="6"/>
  <c r="H20" i="6" s="1"/>
  <c r="H19" i="6"/>
  <c r="G19" i="6"/>
  <c r="F20" i="6" s="1"/>
  <c r="F19" i="6"/>
  <c r="E19" i="6"/>
  <c r="D20" i="6" s="1"/>
  <c r="D19" i="6"/>
  <c r="B20" i="6"/>
  <c r="C19" i="6"/>
  <c r="B19" i="6"/>
  <c r="D13" i="6"/>
  <c r="F13" i="6"/>
  <c r="H13" i="6"/>
  <c r="J13" i="6"/>
  <c r="L13" i="6"/>
  <c r="N13" i="6"/>
  <c r="B13" i="6"/>
  <c r="D12" i="6"/>
  <c r="E12" i="6"/>
  <c r="F12" i="6"/>
  <c r="G12" i="6"/>
  <c r="H12" i="6"/>
  <c r="I12" i="6"/>
  <c r="J12" i="6"/>
  <c r="K12" i="6"/>
  <c r="L12" i="6"/>
  <c r="M12" i="6"/>
  <c r="N12" i="6"/>
  <c r="O12" i="6"/>
  <c r="C12" i="6"/>
  <c r="B12" i="6"/>
  <c r="N11" i="6"/>
  <c r="L11" i="6"/>
  <c r="J11" i="6"/>
  <c r="H11" i="6"/>
  <c r="F11" i="6"/>
  <c r="D11" i="6"/>
  <c r="B11" i="6"/>
  <c r="D1" i="6"/>
  <c r="D2" i="6"/>
  <c r="E10" i="1" a="1"/>
  <c r="E10" i="1" s="1"/>
  <c r="F10" i="1" a="1"/>
  <c r="F10" i="1" s="1"/>
  <c r="G10" i="1" a="1"/>
  <c r="G10" i="1"/>
  <c r="H10" i="1" a="1"/>
  <c r="H10" i="1"/>
  <c r="I10" i="1" a="1"/>
  <c r="I10" i="1" s="1"/>
  <c r="J10" i="1" a="1"/>
  <c r="J10" i="1" s="1"/>
  <c r="D10" i="1" a="1"/>
  <c r="D10" i="1" s="1"/>
  <c r="N2" i="6"/>
  <c r="L2" i="6"/>
  <c r="N1" i="6"/>
  <c r="L1" i="6"/>
  <c r="E38" i="1" a="1"/>
  <c r="E38" i="1" s="1"/>
  <c r="F38" i="1" a="1"/>
  <c r="F38" i="1" s="1"/>
  <c r="G38" i="1" a="1"/>
  <c r="G38" i="1" s="1"/>
  <c r="H38" i="1" a="1"/>
  <c r="H38" i="1" s="1"/>
  <c r="I38" i="1" a="1"/>
  <c r="I38" i="1" s="1"/>
  <c r="J38" i="1" a="1"/>
  <c r="J38" i="1" s="1"/>
  <c r="D38" i="1" a="1"/>
  <c r="D38" i="1" s="1"/>
  <c r="E32" i="1" a="1"/>
  <c r="E32" i="1" s="1"/>
  <c r="F32" i="1" a="1"/>
  <c r="F32" i="1" s="1"/>
  <c r="G32" i="1" a="1"/>
  <c r="G32" i="1" s="1"/>
  <c r="H32" i="1" a="1"/>
  <c r="H32" i="1" s="1"/>
  <c r="I32" i="1" a="1"/>
  <c r="I32" i="1" s="1"/>
  <c r="J32" i="1" a="1"/>
  <c r="J32" i="1" s="1"/>
  <c r="D32" i="1" a="1"/>
  <c r="D32" i="1" s="1"/>
  <c r="E28" i="1" a="1"/>
  <c r="E28" i="1" s="1"/>
  <c r="F28" i="1" a="1"/>
  <c r="F28" i="1" s="1"/>
  <c r="G28" i="1" a="1"/>
  <c r="G28" i="1" s="1"/>
  <c r="H28" i="1" a="1"/>
  <c r="H28" i="1" s="1"/>
  <c r="I28" i="1" a="1"/>
  <c r="I28" i="1" s="1"/>
  <c r="J28" i="1" a="1"/>
  <c r="J28" i="1" s="1"/>
  <c r="D28" i="1" a="1"/>
  <c r="D28" i="1" s="1"/>
  <c r="E22" i="1" a="1"/>
  <c r="E22" i="1" s="1"/>
  <c r="F22" i="1" a="1"/>
  <c r="F22" i="1" s="1"/>
  <c r="G22" i="1" a="1"/>
  <c r="G22" i="1" s="1"/>
  <c r="H22" i="1" a="1"/>
  <c r="H22" i="1" s="1"/>
  <c r="I22" i="1" a="1"/>
  <c r="I22" i="1" s="1"/>
  <c r="J22" i="1" a="1"/>
  <c r="J22" i="1" s="1"/>
  <c r="D22" i="1" a="1"/>
  <c r="D22" i="1" s="1"/>
  <c r="E11" i="1" a="1"/>
  <c r="E11" i="1" s="1"/>
  <c r="F11" i="1" a="1"/>
  <c r="F11" i="1" s="1"/>
  <c r="G11" i="1" a="1"/>
  <c r="G11" i="1" s="1"/>
  <c r="H11" i="1" a="1"/>
  <c r="H11" i="1" s="1"/>
  <c r="I11" i="1" a="1"/>
  <c r="I11" i="1" s="1"/>
  <c r="J11" i="1" a="1"/>
  <c r="J11" i="1" s="1"/>
  <c r="D11" i="1" a="1"/>
  <c r="D11" i="1" s="1"/>
  <c r="J17" i="1" a="1"/>
  <c r="J17" i="1" s="1"/>
  <c r="I17" i="1" a="1"/>
  <c r="I17" i="1" s="1"/>
  <c r="H17" i="1" a="1"/>
  <c r="H17" i="1" s="1"/>
  <c r="G17" i="1" a="1"/>
  <c r="G17" i="1" s="1"/>
  <c r="F17" i="1" a="1"/>
  <c r="F17" i="1" s="1"/>
  <c r="E17" i="1" a="1"/>
  <c r="E17" i="1" s="1"/>
  <c r="D17" i="1" a="1"/>
  <c r="D17" i="1" s="1"/>
  <c r="P32" i="8" l="1"/>
  <c r="P31" i="8"/>
  <c r="L32" i="8"/>
  <c r="L31" i="8"/>
  <c r="N34" i="8"/>
  <c r="H3" i="12" s="1"/>
  <c r="N31" i="8"/>
  <c r="N32" i="8"/>
  <c r="F31" i="8"/>
  <c r="F32" i="8"/>
  <c r="D32" i="8"/>
  <c r="D31" i="8"/>
  <c r="H31" i="8"/>
  <c r="H32" i="8"/>
  <c r="J32" i="8"/>
  <c r="J31" i="8"/>
  <c r="F41" i="6"/>
  <c r="J41" i="6"/>
  <c r="H41" i="6"/>
  <c r="D41" i="6"/>
  <c r="N41" i="6"/>
  <c r="L41" i="6"/>
  <c r="B41" i="6"/>
  <c r="J2" i="6"/>
  <c r="J1" i="6"/>
  <c r="H2" i="6"/>
  <c r="H1" i="6"/>
  <c r="P2" i="8"/>
  <c r="L1" i="8"/>
  <c r="K1" i="11" s="1"/>
  <c r="J1" i="8"/>
  <c r="I1" i="11" s="1"/>
  <c r="I22" i="11" l="1"/>
  <c r="K22" i="11"/>
  <c r="O22" i="11"/>
  <c r="L2" i="8"/>
  <c r="J93" i="1"/>
  <c r="I93" i="1"/>
  <c r="H93" i="1"/>
  <c r="G93" i="1"/>
  <c r="O1" i="11"/>
  <c r="O2" i="11"/>
  <c r="J2" i="8"/>
  <c r="J34" i="8" l="1"/>
  <c r="F3" i="12" s="1"/>
  <c r="K33" i="8"/>
  <c r="Q33" i="8"/>
  <c r="P34" i="8" s="1"/>
  <c r="I3" i="12" s="1"/>
  <c r="M33" i="8"/>
  <c r="L34" i="8" s="1"/>
  <c r="G3" i="12" s="1"/>
  <c r="K2" i="11"/>
  <c r="I2" i="11"/>
  <c r="C22" i="11" l="1"/>
  <c r="G22" i="11" l="1"/>
  <c r="E33" i="8"/>
  <c r="D34" i="8" s="1"/>
  <c r="C3" i="12" s="1"/>
  <c r="F34" i="8" l="1"/>
  <c r="D3" i="12" s="1"/>
  <c r="I33" i="8"/>
  <c r="H34" i="8" s="1"/>
  <c r="E3" i="12" s="1"/>
  <c r="B2" i="6"/>
  <c r="H1" i="8"/>
  <c r="D1" i="8"/>
  <c r="C1" i="12"/>
  <c r="F1" i="6"/>
  <c r="B1" i="6"/>
  <c r="E5" i="12" l="1"/>
  <c r="I5" i="12"/>
  <c r="D5" i="12"/>
  <c r="G5" i="12"/>
  <c r="H5" i="12"/>
  <c r="F5" i="12"/>
  <c r="F6" i="12" s="1"/>
  <c r="D2" i="8"/>
  <c r="H2" i="8"/>
  <c r="G1" i="11"/>
  <c r="C1" i="11"/>
  <c r="F93" i="1"/>
  <c r="E93" i="1"/>
  <c r="D93" i="1"/>
  <c r="F2" i="6"/>
  <c r="C2" i="12"/>
  <c r="A5" i="12"/>
  <c r="H6" i="12" l="1"/>
  <c r="G6" i="12"/>
  <c r="D6" i="12"/>
  <c r="I6" i="12"/>
  <c r="E6" i="12"/>
  <c r="C2" i="11"/>
  <c r="G2" i="11"/>
  <c r="C5" i="12" l="1"/>
  <c r="C6" i="12" s="1"/>
</calcChain>
</file>

<file path=xl/sharedStrings.xml><?xml version="1.0" encoding="utf-8"?>
<sst xmlns="http://schemas.openxmlformats.org/spreadsheetml/2006/main" count="393" uniqueCount="267">
  <si>
    <t>מס' סעיף</t>
  </si>
  <si>
    <t>תיאור התנאי</t>
  </si>
  <si>
    <t>מסמכים נדרשים</t>
  </si>
  <si>
    <t>משקל</t>
  </si>
  <si>
    <t>משקל בציון האיכות</t>
  </si>
  <si>
    <t>ציון מחיר מנורמל</t>
  </si>
  <si>
    <t>ציון איכות</t>
  </si>
  <si>
    <t>ציון מחיר</t>
  </si>
  <si>
    <t>סה"כ ציון</t>
  </si>
  <si>
    <t>שקלול ציונים סופיים</t>
  </si>
  <si>
    <t>רכיב</t>
  </si>
  <si>
    <t>טלפון:</t>
  </si>
  <si>
    <t>מס' סעיף:</t>
  </si>
  <si>
    <t>קריטריון:</t>
  </si>
  <si>
    <t>מס"ד:</t>
  </si>
  <si>
    <t>שם המציע:</t>
  </si>
  <si>
    <t>ח.פ.</t>
  </si>
  <si>
    <t>נימוק</t>
  </si>
  <si>
    <t xml:space="preserve">סה"כ ציון איכות </t>
  </si>
  <si>
    <t>איש קשר לצורך המכרז:</t>
  </si>
  <si>
    <r>
      <t xml:space="preserve">מעבר סף איכות </t>
    </r>
    <r>
      <rPr>
        <b/>
        <u/>
        <sz val="12"/>
        <rFont val="David"/>
        <family val="2"/>
        <charset val="177"/>
      </rPr>
      <t>כולל</t>
    </r>
  </si>
  <si>
    <r>
      <t xml:space="preserve">מעבר סף איכות </t>
    </r>
    <r>
      <rPr>
        <b/>
        <u/>
        <sz val="12"/>
        <rFont val="David"/>
        <family val="2"/>
        <charset val="177"/>
      </rPr>
      <t>תחתון</t>
    </r>
  </si>
  <si>
    <t>ניקוד איכות</t>
  </si>
  <si>
    <t>כתובת דוא"ל:</t>
  </si>
  <si>
    <t>6</t>
  </si>
  <si>
    <t>תנאי סף</t>
  </si>
  <si>
    <t>6.1</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</si>
  <si>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</si>
  <si>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7.2</t>
  </si>
  <si>
    <t>הצעה שלמה?</t>
  </si>
  <si>
    <t>דירוג מציעים</t>
  </si>
  <si>
    <t>ריאיון</t>
  </si>
  <si>
    <t>סה"כ</t>
  </si>
  <si>
    <t>10.6.3</t>
  </si>
  <si>
    <t>ראה לשונית ראיון</t>
  </si>
  <si>
    <t>עסק בשליטת אישה?</t>
  </si>
  <si>
    <t>תנאי סף מנהליים (למציע)</t>
  </si>
  <si>
    <t>6.1.1</t>
  </si>
  <si>
    <t>6.2.1</t>
  </si>
  <si>
    <t>6.2.2</t>
  </si>
  <si>
    <t>7.1</t>
  </si>
  <si>
    <t>חוברת הצעה מלאה וחתומה כנדרש בסעיף 8 להלן</t>
  </si>
  <si>
    <t>7.3</t>
  </si>
  <si>
    <t>7.4</t>
  </si>
  <si>
    <t>7.5</t>
  </si>
  <si>
    <t>7.6</t>
  </si>
  <si>
    <t>7.7</t>
  </si>
  <si>
    <t>7.8</t>
  </si>
  <si>
    <t>7.9</t>
  </si>
  <si>
    <t>7.10</t>
  </si>
  <si>
    <t>7.11</t>
  </si>
  <si>
    <t>7.12</t>
  </si>
  <si>
    <t>7.13</t>
  </si>
  <si>
    <t>8.2</t>
  </si>
  <si>
    <t>8.3</t>
  </si>
  <si>
    <t>10.6.1</t>
  </si>
  <si>
    <t>10.6.1.1</t>
  </si>
  <si>
    <t>10.6.1.2</t>
  </si>
  <si>
    <t>10.6.1.3</t>
  </si>
  <si>
    <t>10.6.2</t>
  </si>
  <si>
    <t>ציון לסעיף הראיון</t>
  </si>
  <si>
    <t>ציון
יש להזין מספר בין 0 ל-10
ניתן להזין שבר עשרוני</t>
  </si>
  <si>
    <t>6.1.2</t>
  </si>
  <si>
    <t>6.1.3</t>
  </si>
  <si>
    <t>6.1.4</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</si>
  <si>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</si>
  <si>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המציע הינו גוף משפטי מאוגד הרשום ברשם רשמי בישראל ו/או עוסק מורשה</t>
  </si>
  <si>
    <t>7.14</t>
  </si>
  <si>
    <t>7.15</t>
  </si>
  <si>
    <t>7.16</t>
  </si>
  <si>
    <t>10.6.4</t>
  </si>
  <si>
    <t>ראיון</t>
  </si>
  <si>
    <t>7.17</t>
  </si>
  <si>
    <t>הצעות למכרז תוגשנה בשפה העברית. כמו כן כל הנספחים, מכתבי המלצה, אישורים, תעודות וכל פרט הנדרש במכרז יוצגו אך ורק בשפה העברית.
מבלי לגרוע מהאמור לעיל, מובהר כי את קורות החיים שיצורפו לנספח ב'2 ניתן יהיה להגיש בשפה האנגלית.</t>
  </si>
  <si>
    <r>
      <t xml:space="preserve">תחום עבורו מוגש המציע
</t>
    </r>
    <r>
      <rPr>
        <sz val="12"/>
        <color theme="1"/>
        <rFont val="David"/>
        <family val="2"/>
      </rPr>
      <t>(טכנולוגי/חינוכי/שני התחומים)</t>
    </r>
  </si>
  <si>
    <t>שם קבלן המשנה</t>
  </si>
  <si>
    <t>ח.פ. קבלן המשנה</t>
  </si>
  <si>
    <t>תנאי סף מנהליים (לקבלן המשנה)</t>
  </si>
  <si>
    <t>קבלן המשנה הינו גוף משפטי מאוגד הרשום ברשם רשמי בישראל ו/או עוסק מורשה</t>
  </si>
  <si>
    <t>קבלן המשנה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</si>
  <si>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אם המציע הוא תאגיד - במועד הגשת ההצעה המציע אינו בעל חובות אגרה שנתית לרשות התאגידים בגין שנת 2021 או מוקדם מכך. כמו כן, המציע אינו מוגדר כ"חברה מפרת חוק" ולא נשלחה אליו התראה לפני רישום כ"חברה מפרת חוק" כאמור בסעיף 362א' לחוק החברות, התשנ"ט 1999</t>
  </si>
  <si>
    <t>אם קבלן המשנה הוא תאגיד - במועד הגשת ההצעה המציע אינו בעל חובות אגרה שנתית לרשות התאגידים בגין שנת 2021 או מוקדם מכך. כמו כן, המציע אינו מוגדר כ"חברה מפרת חוק" ולא נשלחה אליו התראה לפני רישום כ"חברה מפרת חוק" כאמור בסעיף 362א' לחוק החברות, התשנ"ט 1999</t>
  </si>
  <si>
    <t>6.1.5</t>
  </si>
  <si>
    <r>
      <rPr>
        <b/>
        <sz val="12"/>
        <color theme="1"/>
        <rFont val="David"/>
        <family val="2"/>
      </rPr>
      <t>ערבות הצעה:</t>
    </r>
    <r>
      <rPr>
        <sz val="12"/>
        <color theme="1"/>
        <rFont val="David"/>
        <family val="2"/>
      </rPr>
      <t xml:space="preserve"> על המציע לצרף להצעתו ערבות בנקאית או הוראת קיזוז לפי הנחיות חשכ"ל על סך של 375,000 ₪ (שלוש מאות שבעים וחמש אלף ש"ח) </t>
    </r>
    <r>
      <rPr>
        <b/>
        <u/>
        <sz val="12"/>
        <color theme="1"/>
        <rFont val="David"/>
        <family val="2"/>
      </rPr>
      <t>על-פי הנוסח האמור בנספח ב'2</t>
    </r>
  </si>
  <si>
    <t>אין מניעה, לפי כל דין ו/או הסכם שקבלן המשנה צד לו, להשתתפותו במכרז ואין, לפי שיקול דעתו הבלעדי והמוחלט של המשרד, אפשרות כלשהי לקיומו של ניגוד עניינים, ישיר או עקיף, בין ענייני קבלן המשנה ו/או בעלי השליטה בו ו/או נושאי המשרה שלו ו/או הפועלים מטעמו, לבין ענייני המשרד ו/או מתן השירותים</t>
  </si>
  <si>
    <t>תנאי סף מקצועיים (בתחום הטכנולוגי)</t>
  </si>
  <si>
    <t>6.2.1.1</t>
  </si>
  <si>
    <t>6.2.1.2</t>
  </si>
  <si>
    <t>6.2.1.3</t>
  </si>
  <si>
    <t>המציע או קבלן משנה מטעמו הינו בעל ניסיון מעשי מוכח של פיתוח ושיגור לוויין/מיקרו לוויין/ננו לוויין/חללית (אחד לפחות) במהלך שמונה השנים האחרונות הקודמות למועד האחרון להגשת ההצעות</t>
  </si>
  <si>
    <t>המציע או קבלן משנה מטעמו מחזיק בתשתית לפיתוח ותמיכה בייצור סדרתי של ננו לוויינים, הכוללים לפחות:</t>
  </si>
  <si>
    <t>ציוד לבדיקה של תתי מכלולים אלקטרונים.</t>
  </si>
  <si>
    <t>ציוד לבדיקה של תתי מכלולי תקשורת.</t>
  </si>
  <si>
    <t>חדר נקי ברמת ניקיון של 1:100,000</t>
  </si>
  <si>
    <t>המציע או קבלן משנה מטעמו הינו בעל ניסיון של שלוש שנים לפחות במהלך שמונה השנים האחרונות בניהול התקשרויות עם לקוחות או עם ספקים בתחומי הקמת תחנת קרקע (תקשורת) ו/או תוכנה מוטסת ו/או הקמת חדר נקי ו/או ציוד לבדיקת תנאי סביבה (תא וואקום/ מרעד) בהיקף של לפחות 250,000 ₪ בכל שנה</t>
  </si>
  <si>
    <t>תנאי סף מקצועיים (בתחום החינוכי)</t>
  </si>
  <si>
    <t>6.2.2.1</t>
  </si>
  <si>
    <t>6.2.2.2</t>
  </si>
  <si>
    <t>6.2.2.3</t>
  </si>
  <si>
    <t>המציע או קבלן משנה מטעמו הינו בעל ניסיון של שנתיים לפחות במהלך שמונה השנים האחרונות בהפעלת פרויקט יישומי (אחד לפחות) בתחומי מדע. לעניין סעיף זה "פרויקט יישומי" הוא תכנית חינוכית המיועדת לתלמידי תיכון אשר מתקיימת מעבר לתכנית הלימודים הפורמאלית בבית הספר, במשך שנת לימודים אחת לפחות, וכוללת ביצוע משימת חקר / ניסוי / בניית מודל / אפליקציה / מוצר טכנולוגי.</t>
  </si>
  <si>
    <t>המציע או קבלן משנה מטעמו הינו בעל ניסיון במהלך שמונה השנים האחרונות בהפעלת פרויקט חינוכי מדעי (מינימום 8 מפגשים בני 45 דקות לפחות, בתקופת זמן של עד שנתיים) עבור (לפחות) 150 תלמידים בו זמנית.</t>
  </si>
  <si>
    <t>המציע או קבלן משנה מטעמו הינו בעל ניסיון במהלך שמונה השנים האחרונות, בהפעלת פרויקטים חינוכיים מדעיים (מינימום 8 מפגשים בני 45 דקות לפחות) שפעלו ב־5 רשויות (לפחות) בו זמנית.</t>
  </si>
  <si>
    <t>תנאי סף מקצועיים (אנשי צוות נדרשים)</t>
  </si>
  <si>
    <t>6.2.3.1</t>
  </si>
  <si>
    <t>6.2.3.2</t>
  </si>
  <si>
    <t>6.2.3.3</t>
  </si>
  <si>
    <t>6.2.3.4</t>
  </si>
  <si>
    <t>מנהל פרויקט טכנולוגי מוצע</t>
  </si>
  <si>
    <t>על מנהל הפרויקט הטכנולוגי המוצע להיות בעל ניסיון מקצועי מצטבר של שלוש שנים לפחות במהלך שמונה השנים האחרונות בניהול תכניות ופרויקטים טכנולוגיים בתחום טכנולוגיית חלל בהיקף של לא פחות מ-1 מיליון ₪;</t>
  </si>
  <si>
    <t>מנהל פרויקט חינוכי מוצע</t>
  </si>
  <si>
    <t>על מנהל הפרויקט החינוכי המוצע להיות בעל ניסיון מקצועי מצטבר של שנתיים לפחות במהלך שמונה השנים האחרונות בניהול תכניות ופרויקטים חינוכיים יישומים בתחום מדעי וטכנולוגי, (מינימום 8 חודשים בשנה) לתלמידי תיכון (כיתות י' – י"ב).</t>
  </si>
  <si>
    <t>בעל ניסיון מקצועי מצטבר של שנתיים לפחות במהלך שמונה השנים האחרונות בפיתוח מערכי למידה בתחום המדעים והטכנולוגיה של לפחות 10 מערכי פעילות בשנה.</t>
  </si>
  <si>
    <r>
      <t xml:space="preserve">מנהל פדגוגי מוצע
</t>
    </r>
    <r>
      <rPr>
        <sz val="12"/>
        <color theme="1"/>
        <rFont val="David"/>
        <family val="2"/>
      </rPr>
      <t>על המנהל הפדגוגי המוצע לעמוד בכל הדרישות הבאות במצטבר:</t>
    </r>
  </si>
  <si>
    <t>בעל ניסיון מקצועי מצטבר של שנתיים לפחות במהלך שמונה השנים האחרונות בליווי פדגוגי של פרויקט בעל תוכן חינוכי מדעי המונה 8 מפגשים בני 45 דקות לפחות, בתחומי מדעי החיים או מדעי הטבע או הנדסה או טכנולוגיה או חלל, (מינימום 8 חודשים בשנה)</t>
  </si>
  <si>
    <t>מהנדס מערכת ראשי מוצע</t>
  </si>
  <si>
    <t>על מהנדס המערכת הראשי המוצע להיות בעל ניסיון מקצועי של ארבע שנים לפחות במהלך שמונה השנים האחרונות הקודמות למועד האחרון להגשת ההצעות באפיון, הגדרה, שילוב, שיגור, ותפעול בחלל של לוויין.</t>
  </si>
  <si>
    <t>טופס כתב הצעה, המצורף כנספח ב'1 למסמכי המכרז כשהוא חתום על-ידי נושא משרה המוסמך לחייב את המציע ומאושר על ידי עו"ד כנדרש</t>
  </si>
  <si>
    <r>
      <t xml:space="preserve">ההסכם המצורף למסמכי המכרז (חלק ג') </t>
    </r>
    <r>
      <rPr>
        <b/>
        <sz val="12"/>
        <color theme="1"/>
        <rFont val="David"/>
        <family val="2"/>
      </rPr>
      <t>לאחר שהמציע ישלים בו את פרטיו, ויחתום על ההסכם והנספחים המצורפים לו במקומות המיועדים לחתימתו</t>
    </r>
    <r>
      <rPr>
        <sz val="12"/>
        <color theme="1"/>
        <rFont val="David"/>
        <family val="2"/>
      </rPr>
      <t xml:space="preserve"> (יש לחתום גם בראשי תיבות וחותמת בשולי כל עמוד).</t>
    </r>
  </si>
  <si>
    <t>עבור מציע המגיש הצעה הכוללת התקשרות עם קבלן משנה, יש לצרף בסופו של נספח ב'1 הסכם התקשרות מותנה עם קבלן המשנה</t>
  </si>
  <si>
    <t>כל מסמכי המכרז. יש לחתום על כל מסמכי המכרז והחוזה בראשי תיבות בתחתית כל עמוד כהוכחה לקריאת המסמכים והבנתם.</t>
  </si>
  <si>
    <t>העתק תעודת עוסק מורשה והעתק של תעודת התאגדות (לפי העניין וסוג התאגדותו המשפטית של המציע), לצורך הוכחת העמידה בתנאי הסף שבסעיף ‎6.1.1 לעיל</t>
  </si>
  <si>
    <t>העתק תעודת עוסק מורשה והעתק של תעודת התאגדות (לפי העניין וסוג התאגדותו המשפטית של קבלן המשנה), לצורך הוכחת העמידה בתנאי הסף שבסעיף ‎6.1.1 לעיל</t>
  </si>
  <si>
    <t>אם המציע הוא עמותה או חברה לתועלת הציבור (חל"צ) יש לצרף אישור מהרשם הרלוונטי בדבר ניהול תקין לשנת 2022 או בדבר הגשת מסמכים, לפי העניין</t>
  </si>
  <si>
    <t>אם קבלן המשנה הוא עמותה או חברה לתועלת הציבור (חל"צ) יש לצרף אישור מהרשם הרלוונטי בדבר ניהול תקין לשנת 2022 או בדבר הגשת מסמכים, לפי העניין</t>
  </si>
  <si>
    <t>אם המציע הוא תאגיד, יצורף בנוסף אישור עו"ד על היות החתומים בשמו על מסמכי המכרז רשאים לחייב את המציע בחתימתם</t>
  </si>
  <si>
    <t>אם קבלן המשנה הוא תאגיד, יצורף בנוסף אישור עו"ד על היות החתומים בשמו על מסמכי המכרז רשאים לחייב את קבלן המשנה בחתימתם</t>
  </si>
  <si>
    <t>אישורים בתוקף לפי חוק עסקאות גופים ציבוריים, בדבר ניהול פנקסי חשבונות ורשומות, להוכחת העמידה בתנאי הסף שבסעיף ‎‎6.1.2 לעיל</t>
  </si>
  <si>
    <t>למציע</t>
  </si>
  <si>
    <t>לקבלן המשנה</t>
  </si>
  <si>
    <t>לצורך הוכחת עמידה בתנאי הסף שבסעיף ‎6.1.3 לעיל, המציע יציג נסח חברה עדכני מרשות התאגידים</t>
  </si>
  <si>
    <t>לצורך הוכחת עמידה בתנאי הסף שבסעיף ‎6.1.3 לעיל, קבלן המשנה מטעמו יציג נסח חברה עדכני מרשות התאגידים</t>
  </si>
  <si>
    <t>ערבות בנקאית (נספח ב'2), לעמידה בתנאי הסף שבסעיף ‎6.1.4 לעיל</t>
  </si>
  <si>
    <t>הצהרות בדבר עמידה בהוראות חוק שוויון זכויות חתומות ע"י עו"ד (נספח ב'7).</t>
  </si>
  <si>
    <t>תצהירי היעדר הרשעות לפי חוק עובדים זרים וחוק שכר מינימום חתומים ע"י עו"ד (נספח ב'8).</t>
  </si>
  <si>
    <t>התחייבויות ואישורי המציע וקבלן המשנה לקיום החקיקה בתחום העסקת עובדים חתומות ע"י עו"ד (נספח ב'9).</t>
  </si>
  <si>
    <t>הצהרות על שימוש בתוכנות מקוריות חתומות ע"י עו"ד (נספח ב'10).</t>
  </si>
  <si>
    <t>7.18</t>
  </si>
  <si>
    <t>7.19</t>
  </si>
  <si>
    <t>7.20</t>
  </si>
  <si>
    <t>7.21</t>
  </si>
  <si>
    <t>7.22</t>
  </si>
  <si>
    <t>7.23</t>
  </si>
  <si>
    <t>7.24</t>
  </si>
  <si>
    <t>פירוט ניסיון המציע או קבלן המשנה בתחום הטכנולוגי - נספח ב'3: לצורך הוכחת עמידה בתנאי הסף המפורטים בסעיף ‎6.2.1 לעיל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בנספח ב'3 למסמכי המכרז. הניסיון יפורט ברשימה כרונולוגית מלאה של העבודות שבוצעו במהלך שנות הניסיון</t>
  </si>
  <si>
    <t>לצורך הוכחת עמידה בתנאי הסף המופיע בסעיף ‎6.2.1.1, על המציע לצרף בסופו של נספח ב'3 אסמכתאות לעניין אחזקה של תשתית לפיתוח ותמיכה בייצור סדרתי של ננו לוויינים</t>
  </si>
  <si>
    <t>לצורך הוכחת עמידה בתנאי הסף המופיע בסעיף ‎6.2.1.3 על המציע לצרף אישור רואה חשבון לעניין ניסיון המציע או קבלן המשנה מטעמו, האישור יצורף בנוסח נספח ב'4.</t>
  </si>
  <si>
    <t>לצורך קבלת ניקוד באמת מידה ‎10.6.1.3 על המציע לצרף להצעתו דו"חות בדיקות תנאי סביבה שביצע.</t>
  </si>
  <si>
    <t>לצורך קבלת ניקוד באמת מידה ‎10.6.1.5 על המציע לצרף להצעתו אסמכתאות לעניין ניסיון בעבודה בתחום תהליכי רישוי.</t>
  </si>
  <si>
    <t>פירוט ניסיון המציע או קבלן המשנה בתחום החינוכי - נספח ב'5: לצורך הוכחת עמידה בתנאי הסף המפורטים בסעיף ‎6.2.2 לעיל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בנספח ב'5 למסמכי המכרז. הניסיון יפורט ברשימה כרונולוגית מלאה של העבודות שבוצעו במהלך שנות הניסיון.</t>
  </si>
  <si>
    <t>פירוט ניסיון הצוות - נספח ב'6: לצורך הוכחת עמידתו בתנאי הסף המפורטים בסעיף ‎6.2.3 לעיל על המציע לפרט על אודות ניסיונו של הצוות המיועד מטעמו, תוך ציון היקף הפעילויות ומאפייניהן, שם הלקוח, שם איש הקשר ומספר הטלפון שלו כמפורט בחוברת ההצעה. הפרטים יסופקו בהתאם לנדרש בנספח ב'6 למסמכי המכרז. הניסיון יפורט ברשימה כרונולוגית מלאה של העבודות שבוצעו במהלך שנות הניסיון</t>
  </si>
  <si>
    <t>מסמכים נוספים צוות (קורות חיים)</t>
  </si>
  <si>
    <t>מסמכים נוספים צוות (מסמכים המעידים על הכשרתו וניסיונו המקצועי של הצוות המוצע)</t>
  </si>
  <si>
    <t>מסמכים נוספים צוות (במידה והמציע מציג איש צוות מסוים שאינו מועסק אצל המציע ו/או אצל קבלן המשנה בעת הגשת ההצעה, יש לצרף הסכם העסקה מותנה)</t>
  </si>
  <si>
    <t>7.25</t>
  </si>
  <si>
    <t>7.26</t>
  </si>
  <si>
    <t>7.27</t>
  </si>
  <si>
    <t>7.28</t>
  </si>
  <si>
    <t>7.29</t>
  </si>
  <si>
    <t>מסמך מפורט המתאר את שיטת העבודה המוצעת לפיה מתכנן המציע לבצע את השירותים נשואי המכרז. המסמך יתייחס לכל התחומים המרכיבים את ביצועו הכולל של הפרויקט. המסמך יוגש בצמוד ליתר מסמכי ההצעה, בעותק אחד קשיח שיצורף לכל אחד מעותקי ההצעה הקשיחים וכן עותק אלקטרוני כמסמךWORD/PDF בלבד. תכנית העבודה שתוגש תוצג במסגרת בחינת האיכות בשלב הראיונות.</t>
  </si>
  <si>
    <t>נספח הצעת המחיר חתום (נספח ב'11). מובהר כי הצעת המחיר תמולא ותחתם ע"י מורשה החתימה מטעם המציע ותצורף במעטפה סגורה ונפרדת.</t>
  </si>
  <si>
    <t>נספח ב'12 למסמכי המכרז – יצורף מסומן ע"י המציע ברובריקות המתאימות, לפי האישורים והנספחים אותם צירף המציע להצעתו.</t>
  </si>
  <si>
    <t>מציע המגיש הצעה העומדת בתקנות חובת מכרזים לעניין העדפת תוצרת הארץ ומעוניין כי תינתן לו העדפה בשל עובדה זו יצרף להצעתו לפי העניין מסמכים כמפורט בסעיף ‎10.8.2 למכרז.</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</si>
  <si>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</si>
  <si>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רשימת הפרטים בהצעת המציע, שהמציע מעוניין שיהיו חסויים במידה והוא יזכה, על פי האמור בסעיף ‎14 להלן.</t>
  </si>
  <si>
    <t>ההצעה תוגש ב־2 עותקים קשיחים (מודפסים) ועותק אחד דיגיטלי (בפורמט pdf או docx על גבי החסן נייד cd או dok)</t>
  </si>
  <si>
    <t>מציע רשאי להגיש הצעה אחת בלבד. לעניין סעיף זה, "מציע" – לרבות בעל השליטה במציע או הנשלט על ידו או הנשלט על ידי גורם שלישי השולט בו.</t>
  </si>
  <si>
    <t>8.8</t>
  </si>
  <si>
    <t>8.9</t>
  </si>
  <si>
    <t xml:space="preserve">מציע המבקש שלא לחשוף סוד מסחרי או סוד מקצועי המפורט במסגרת הצעתו, יצרף עותק נוסף מושחר בפורמט דיגיטלי </t>
  </si>
  <si>
    <t>12.6</t>
  </si>
  <si>
    <t>פרוטוקול מענה לשאלות שיגיעו עד המועד הנ"ל יפורסם באתר האינטרנט של המשרד לפני המועד האחרון להגשת ההצעות. הפרוטוקול יחייב את הספקים וייחשב כחלק ממסמכי המכרז. יש לצרפו להצעה כשהוא חתום בתחתית כל עמוד</t>
  </si>
  <si>
    <r>
      <t xml:space="preserve">מחיר
</t>
    </r>
    <r>
      <rPr>
        <sz val="12"/>
        <color theme="1"/>
        <rFont val="David"/>
        <family val="2"/>
      </rPr>
      <t>(יש להזין את המחיר שהוצע)</t>
    </r>
  </si>
  <si>
    <t>רכיב A - רכיבי חומרה</t>
  </si>
  <si>
    <r>
      <rPr>
        <b/>
        <sz val="12"/>
        <color theme="1"/>
        <rFont val="David"/>
        <family val="2"/>
      </rPr>
      <t>מחיר ללוויין בודד</t>
    </r>
    <r>
      <rPr>
        <sz val="12"/>
        <color theme="1"/>
        <rFont val="David"/>
        <family val="2"/>
      </rPr>
      <t xml:space="preserve">
בש"ח </t>
    </r>
    <r>
      <rPr>
        <u/>
        <sz val="12"/>
        <color theme="1"/>
        <rFont val="David"/>
        <family val="2"/>
      </rPr>
      <t>כולל</t>
    </r>
    <r>
      <rPr>
        <sz val="12"/>
        <color theme="1"/>
        <rFont val="David"/>
        <family val="2"/>
      </rPr>
      <t xml:space="preserve"> מע"מ</t>
    </r>
  </si>
  <si>
    <r>
      <rPr>
        <b/>
        <sz val="12"/>
        <color theme="1"/>
        <rFont val="David"/>
        <family val="2"/>
      </rPr>
      <t>מחיר ללווין בודד בקניה של חמישה לווינים ומעלה</t>
    </r>
    <r>
      <rPr>
        <sz val="12"/>
        <color theme="1"/>
        <rFont val="David"/>
        <family val="2"/>
      </rPr>
      <t xml:space="preserve">
בש"ח </t>
    </r>
    <r>
      <rPr>
        <u/>
        <sz val="12"/>
        <color theme="1"/>
        <rFont val="David"/>
        <family val="2"/>
      </rPr>
      <t>כולל</t>
    </r>
    <r>
      <rPr>
        <sz val="12"/>
        <color theme="1"/>
        <rFont val="David"/>
        <family val="2"/>
      </rPr>
      <t xml:space="preserve"> מע"מ</t>
    </r>
  </si>
  <si>
    <t xml:space="preserve">רכש חומרת הלוויין כולל תמיכה טכנית מספקי חומרה. </t>
  </si>
  <si>
    <r>
      <t>מכשור בדיקה ופיתוח ציוד תמיכה (</t>
    </r>
    <r>
      <rPr>
        <sz val="11"/>
        <color theme="1"/>
        <rFont val="David"/>
        <family val="2"/>
      </rPr>
      <t>EGSE, MGSE</t>
    </r>
    <r>
      <rPr>
        <sz val="12"/>
        <color theme="1"/>
        <rFont val="David"/>
        <family val="2"/>
      </rPr>
      <t>).</t>
    </r>
  </si>
  <si>
    <t>הקמת חדר נקי</t>
  </si>
  <si>
    <t>השמשת חדר נקי (עבור רשויות שיש להם כבר חדר נקי)</t>
  </si>
  <si>
    <t xml:space="preserve">נסיעות לחול של הצוות הטכני - אינטגרציה ובדיקת החומרה אצל ספק החומרה (רק במידה וספק חומרת לוויין הוא זר) </t>
  </si>
  <si>
    <t>נסיעות לחול של הצוות הטכני - אינטגרציה מול המשגר באתר מוסכם עם ספק השיגור.</t>
  </si>
  <si>
    <t>סך הכל</t>
  </si>
  <si>
    <t xml:space="preserve">המחיר עבור רכיב A לשם קביעת ציון המחיר </t>
  </si>
  <si>
    <t>רכיב B - בדיקה ושיגור</t>
  </si>
  <si>
    <t>עלות ביצוע בדיקות תנ"ס והכנה לשיגור.</t>
  </si>
  <si>
    <t>עלות שיגור הלוויין כולל שילוח החומרה.</t>
  </si>
  <si>
    <t>היתרים לשיגור - לרבות רישום תדרים וייצוא ביטחוני.</t>
  </si>
  <si>
    <t xml:space="preserve">המחיר עבור רכיב B לשם קביעת ציון המחיר </t>
  </si>
  <si>
    <t>רכיב C - הדרכה</t>
  </si>
  <si>
    <r>
      <rPr>
        <b/>
        <sz val="12"/>
        <color theme="1"/>
        <rFont val="David"/>
        <family val="2"/>
      </rPr>
      <t>מחיר לתוכנית</t>
    </r>
    <r>
      <rPr>
        <sz val="12"/>
        <color theme="1"/>
        <rFont val="David"/>
        <family val="2"/>
      </rPr>
      <t xml:space="preserve">
בש"ח </t>
    </r>
    <r>
      <rPr>
        <u/>
        <sz val="12"/>
        <color theme="1"/>
        <rFont val="David"/>
        <family val="2"/>
      </rPr>
      <t>כולל</t>
    </r>
    <r>
      <rPr>
        <sz val="12"/>
        <color theme="1"/>
        <rFont val="David"/>
        <family val="2"/>
      </rPr>
      <t xml:space="preserve"> מע"מ</t>
    </r>
  </si>
  <si>
    <t xml:space="preserve">ליווי פדגוגי ומדעי של מורי בתי הספר כולל הדרכה והשתלמויות </t>
  </si>
  <si>
    <t>פיתוח מערך לימוד.</t>
  </si>
  <si>
    <t>עלות מפגש.</t>
  </si>
  <si>
    <t>עלות אירוע.</t>
  </si>
  <si>
    <t>עלות סיור.</t>
  </si>
  <si>
    <t xml:space="preserve">המחיר עבור רכיב C לשם קביעת ציון המחיר </t>
  </si>
  <si>
    <t>רכיב D - כלליות</t>
  </si>
  <si>
    <r>
      <rPr>
        <b/>
        <sz val="12"/>
        <color theme="1"/>
        <rFont val="David"/>
        <family val="2"/>
      </rPr>
      <t>מחיר לחודש</t>
    </r>
    <r>
      <rPr>
        <sz val="12"/>
        <color theme="1"/>
        <rFont val="David"/>
        <family val="2"/>
      </rPr>
      <t xml:space="preserve">
בש"ח </t>
    </r>
    <r>
      <rPr>
        <u/>
        <sz val="12"/>
        <color theme="1"/>
        <rFont val="David"/>
        <family val="2"/>
      </rPr>
      <t>כולל</t>
    </r>
    <r>
      <rPr>
        <sz val="12"/>
        <color theme="1"/>
        <rFont val="David"/>
        <family val="2"/>
      </rPr>
      <t xml:space="preserve"> מע"מ</t>
    </r>
  </si>
  <si>
    <r>
      <rPr>
        <b/>
        <sz val="12"/>
        <color theme="1"/>
        <rFont val="David"/>
        <family val="2"/>
      </rPr>
      <t>מחיר לשנה</t>
    </r>
    <r>
      <rPr>
        <sz val="12"/>
        <color theme="1"/>
        <rFont val="David"/>
        <family val="2"/>
      </rPr>
      <t xml:space="preserve">
בש"ח </t>
    </r>
    <r>
      <rPr>
        <u/>
        <sz val="12"/>
        <color theme="1"/>
        <rFont val="David"/>
        <family val="2"/>
      </rPr>
      <t>כולל</t>
    </r>
    <r>
      <rPr>
        <sz val="12"/>
        <color theme="1"/>
        <rFont val="David"/>
        <family val="2"/>
      </rPr>
      <t xml:space="preserve"> מע"מ</t>
    </r>
  </si>
  <si>
    <t>רכיבי הוצאות קבועות לאורך שנה אחת שאינן תלויות במספר בתי הספר המשתתפים בתכנית. (בעמודה רכיב לחודש יש לציין עלות במקרה של תוספת חלקי שנה)</t>
  </si>
  <si>
    <t>ביצוע תוכנית הנדסית</t>
  </si>
  <si>
    <t>ביצוע הערכה ובקרה על הפרויקט.</t>
  </si>
  <si>
    <t xml:space="preserve">המחיר עבור רכיב D לשם קביעת ציון המחיר </t>
  </si>
  <si>
    <t>רכיב E - רכיבים אופציונאליים</t>
  </si>
  <si>
    <r>
      <rPr>
        <b/>
        <sz val="12"/>
        <color theme="1"/>
        <rFont val="David"/>
        <family val="2"/>
      </rPr>
      <t>מחיר ליחידה</t>
    </r>
    <r>
      <rPr>
        <sz val="12"/>
        <color theme="1"/>
        <rFont val="David"/>
        <family val="2"/>
      </rPr>
      <t xml:space="preserve">
בש"ח </t>
    </r>
    <r>
      <rPr>
        <u/>
        <sz val="12"/>
        <color theme="1"/>
        <rFont val="David"/>
        <family val="2"/>
      </rPr>
      <t>כולל</t>
    </r>
    <r>
      <rPr>
        <sz val="12"/>
        <color theme="1"/>
        <rFont val="David"/>
        <family val="2"/>
      </rPr>
      <t xml:space="preserve"> מע"מ</t>
    </r>
  </si>
  <si>
    <t>ארגון משלחת תלמידים לשיגור</t>
  </si>
  <si>
    <t>הפעלת תוכנית בינלאומית</t>
  </si>
  <si>
    <t>העדפת תוצרת הארץ?</t>
  </si>
  <si>
    <t>ידע וניסיון טכנולוגי</t>
  </si>
  <si>
    <r>
      <rPr>
        <b/>
        <sz val="12"/>
        <rFont val="David"/>
        <family val="2"/>
      </rPr>
      <t>אפיון והגדרת לוויין (5 נק')</t>
    </r>
    <r>
      <rPr>
        <sz val="12"/>
        <rFont val="David"/>
        <family val="2"/>
      </rPr>
      <t xml:space="preserve">
ייבחן ניסיון הגוף הטכנולוגי במהלך שמונה השנים האחרונות בפיתוח ושיגור לוויינים.
עבור כל לוויין/מיקרו לוויין/ננו לוויין/חללית שפותח ושוגר על ידי המציע, מעבר לנדרש בתנאי הסף, ואשר הינו בעל אפיון שונה יינתנו 2.5 נקודות ועד למקסימום של 5 נקודות עבור שני לוויינים בעלי אפיונים שונים מעבר לתנאי הסף (שלושה לוויינים בסך הכל).</t>
    </r>
  </si>
  <si>
    <r>
      <rPr>
        <b/>
        <sz val="12"/>
        <rFont val="David"/>
        <family val="2"/>
      </rPr>
      <t>אפיון והגדרת תוכנה מוטסת (5 נק')</t>
    </r>
    <r>
      <rPr>
        <sz val="12"/>
        <rFont val="David"/>
        <family val="2"/>
      </rPr>
      <t xml:space="preserve">
ייבחן ניסיון הגוף הטכנולוגי במהלך שמונה השנים האחרונות בביצוע אפיון ופיתוח תוכנה מוטסת כולל פיתוח ובדיקתיות (החל בתוכנה הראשונה).
עבור כל תוכנה מוטסת שאופיינה ופותחה על ידי המציע ואשר הינה בעלת אפיון שונה יינתנו 2.5 נקודות ועד למקסימום של 5 נקודות עבור שתי תוכנות מוטסות בעלי אפיונים שונים.</t>
    </r>
  </si>
  <si>
    <t>על המציע להראות באמצעות דו"ח כי ביצע תהליך הגזה (אפייה) של ננו לווין/לווין בתא- וואקום וכי הלוויין עמד בדרישות המשגר בהצלחה.</t>
  </si>
  <si>
    <t>על המציע להראות באמצעות דו"ח כי ביצע תהליך הרעדה שמתאים לביצוע קווליפיקציה לננו לווין/לווין וכי הלוויין עמד בדרישות המשגר בהצלחה.</t>
  </si>
  <si>
    <t>יש לציין מספר שנים, לווינים וכיוצא בזה (כולל אלו שעמדו בתנאי הסף)</t>
  </si>
  <si>
    <t>ציון כולל לפרמטר, מחושב אוטומטית</t>
  </si>
  <si>
    <t>10.6.1.4</t>
  </si>
  <si>
    <t>10.6.1.5</t>
  </si>
  <si>
    <t>10.6.1.6</t>
  </si>
  <si>
    <r>
      <rPr>
        <b/>
        <sz val="12"/>
        <rFont val="David"/>
        <family val="2"/>
      </rPr>
      <t>אפיון, הגדרה והקמה של תחנת קרקע (3 נק')</t>
    </r>
    <r>
      <rPr>
        <sz val="12"/>
        <rFont val="David"/>
        <family val="2"/>
      </rPr>
      <t xml:space="preserve">
ייבחן ניסיון הגוף הטכנולוגי בביצוע אפיון, הגדרה והקמה של תחנת קרקע בתחום הUHF /VHF (החל בתחנה הראשונה).
עבור כל תחנת קרקע העומדת בדרישות האמורות תינתן נקודה 1 ועד למקסימום של 3 נקודות עבור שלוש תחנות קרקע.</t>
    </r>
  </si>
  <si>
    <r>
      <rPr>
        <b/>
        <sz val="12"/>
        <rFont val="David"/>
        <family val="2"/>
      </rPr>
      <t>אפיון, הגדרת וביצוע בדיקות תנאי סביבה (4 נק')</t>
    </r>
    <r>
      <rPr>
        <sz val="12"/>
        <rFont val="David"/>
        <family val="2"/>
      </rPr>
      <t xml:space="preserve">
ייבחן ניסיון הגוף הטכנולוגי במהלך שמונה השנים האחרונות בביצוע תכנון וביצע בדיקות תנאי סביבה לשם עמידה בתנאי משגר (החל בבדיקה הראשונה). עבור הוכחת עמידה בכל אחד מהתחומים הבאים יינתנו 2 נק' לתחום, ועד מקסימום של 4 נק' עבור הוכחת עמידה בשני התחומים</t>
    </r>
  </si>
  <si>
    <r>
      <rPr>
        <b/>
        <sz val="12"/>
        <rFont val="David"/>
        <family val="2"/>
      </rPr>
      <t>עבודה מול רשויות ישראליות ובין לאומיות (3 נק')</t>
    </r>
    <r>
      <rPr>
        <sz val="12"/>
        <rFont val="David"/>
        <family val="2"/>
      </rPr>
      <t xml:space="preserve">
ייבחן ניסיון הגוף הטכנולוגי בעבודה מול רשויות בתחום תהליכי רישוי, עבור הוכחת עמידה בכל אחד מהתחומים הבאים תינתן נקודה 1, ועד מקסימום של 3 נקודות עבור הוכחת עמידה בכל שלושת התחומים:</t>
    </r>
  </si>
  <si>
    <t xml:space="preserve">הקצאת תדרים – משרד התקשורת וגם ארגון ה-ITU. </t>
  </si>
  <si>
    <t>ייבוא ציוד RF – ממשרד התקשורת.</t>
  </si>
  <si>
    <t>רישום במרשם הייצוא הביטחוני, בהתאם להוראות סעיף 3 לחוק הפיקוח על ייצוא ביטחוני, תשס"ז 2007.</t>
  </si>
  <si>
    <r>
      <rPr>
        <b/>
        <sz val="12"/>
        <rFont val="David"/>
        <family val="2"/>
      </rPr>
      <t>תהליכי רכש של חומרה ושיגור (5 נק')</t>
    </r>
    <r>
      <rPr>
        <sz val="12"/>
        <rFont val="David"/>
        <family val="2"/>
      </rPr>
      <t xml:space="preserve">
ייבחן ניסיון הגוף הטכנולוגי לבצע התקשרות מול ספקי חומרה בחו"ל לטובת ביצוע רכש של חומרות ושל שיגור. עבור הוכחת עמידה בכל אחד מהתחומים הבאים יינתנו 2.5 נקודות, ועד מקסימום של 5 נקודות עבור הוכחת עמידה בשני התחומים:</t>
    </r>
  </si>
  <si>
    <t>על המציע להראות כי עבר בהצלחה תהליכי רכש מספקים בחו"ל שבסופם ייובא לישראל ציוד של מערכות חלליות.</t>
  </si>
  <si>
    <t>על המציע להראות כי התקשר עם ספק שיגור וכי ביצע ייצוא מישראל ושילוח של לוויין לאתר הספק שבו בוצע השילוב, וכי התהליך הסתיים בשיגור מוצלח של הלוויין.</t>
  </si>
  <si>
    <t>ניסיון חינוכי</t>
  </si>
  <si>
    <t>10.6.2.1</t>
  </si>
  <si>
    <t>10.6.2.2</t>
  </si>
  <si>
    <t>10.6.2.3</t>
  </si>
  <si>
    <r>
      <rPr>
        <b/>
        <sz val="12"/>
        <rFont val="David"/>
        <family val="2"/>
      </rPr>
      <t>כמות התלמידים (8 נק')</t>
    </r>
    <r>
      <rPr>
        <sz val="12"/>
        <rFont val="David"/>
        <family val="2"/>
      </rPr>
      <t xml:space="preserve">
ייבחן ניסיון הגוף החינוכי בהפעלת פרויקטים חינוכיים מדעיים (כל פרויקט כלל מינימום 8 מפגשים בני 45 דקות לפחות בתקופת זמן של עד שנתיים) במהלך שמונה השנים האחרונות הקודמות למועד האחרון להגשת ההצעות.</t>
    </r>
  </si>
  <si>
    <t>עבור כל פרויקט חינוכי מדעי שניתן ל־601 – 1,200 תלמידים במקביל יינתנו 4 נקודות;</t>
  </si>
  <si>
    <t>עבור פרויקט חינוכי מדעי שניתן ל־1,201 או יותר תלמידים במקביל יינתנו 8 נקודות;</t>
  </si>
  <si>
    <r>
      <rPr>
        <b/>
        <sz val="12"/>
        <rFont val="David"/>
        <family val="2"/>
      </rPr>
      <t xml:space="preserve">כמות הפרויקטים (9 נק')
</t>
    </r>
    <r>
      <rPr>
        <sz val="12"/>
        <rFont val="David"/>
        <family val="2"/>
      </rPr>
      <t xml:space="preserve">ייבחן ניסיון הגוף החינוכי בהפעלת פרויקטים חינוכיים מדעיים (כל פרויקט כלל מינימום 8 מפגשים בני 45 דקות לפחות בתקופת זמן של עד שנתיים) במהלך שמונה השנים האחרונות הקודמות למועד האחרון להגשת ההצעות.
הניקוד באמת מידה זו יינתן באופן הבא: עבור כל פרויקט חינוכי מדעי נוסף בנושא שונה יינתנו 3 נקודות נוספות ועד למקסימום של 9 נקודות עבור 3 פרויקטים נוספים. </t>
    </r>
  </si>
  <si>
    <r>
      <rPr>
        <b/>
        <sz val="12"/>
        <rFont val="David"/>
        <family val="2"/>
      </rPr>
      <t xml:space="preserve">תוכניות בתחומי חלל בתיכונים (8 נק')
</t>
    </r>
    <r>
      <rPr>
        <sz val="12"/>
        <rFont val="David"/>
        <family val="2"/>
      </rPr>
      <t>ייבחן ניסיון הגוף החינוכי בהפעלת תוכניות (כל תוכנית כללה מינימום 8 מפגשים בני 45 דקות לפחות בתקופת זמן של עד שנתיים) בתחומי חלל עבור תלמידי תיכון (כיתות י' – י"ב) שכללה רכיב יישומי (בניית רכיבים אשר פועלים באופן טכנולוגי) וכללה פיתוח ויישום תוכנית לימודים מלווה, ואשר נמשכה לפחות שנתיים במהלך שמונה השנים האחרונות.
עבור כל תוכנית (החל בתוכנית הראשונה) יינתנו 2 נקודות ועד למקסימום של 8 נקודות עבור ארבע תוכניות.</t>
    </r>
  </si>
  <si>
    <t>10.6.5</t>
  </si>
  <si>
    <t>10.6.5.1</t>
  </si>
  <si>
    <t>10.6.5.2</t>
  </si>
  <si>
    <t>10.6.6</t>
  </si>
  <si>
    <t>10.6.7</t>
  </si>
  <si>
    <t>10.6.7.1</t>
  </si>
  <si>
    <t>ציון רכיב טכנולוגי</t>
  </si>
  <si>
    <t>ציון רכיב חינוכי</t>
  </si>
  <si>
    <t>ניסיון מנהל פרויקט טכנולוגי מוצע</t>
  </si>
  <si>
    <t>ייבחן ניסיונו של מנהל פרויקט טכנולוגי מוצע במהלך שמונה השנים האחרונות הקודמות למועד האחרון להגשת ההצעות, מנהל פרויקט טכנולוגי מוצע אשר הינו בעל ניסיון מצטבר של שלוש שנים מעבר לנדרש בתנאי הסף (שלוש שנים לפחות) בניהול תכניות ופרויקטים טכנולוגיים בתחום טכנולוגיית חלל בהיקף של לא פחות מ 5 מיליון ₪ יקבל 5 נקודות.</t>
  </si>
  <si>
    <t>ניסיון מנהל פרויקט חינוכי מוצע</t>
  </si>
  <si>
    <t>ייבחן ניסיונו של מנהל פרויקט טכנולוגי מוצע במהלך שמונה השנים האחרונות הקודמות למועד האחרון להגשת ההצעות, מנהל פרויקט טכנולוגי מוצע אשר הינו בעל ניסיון מצטבר של שלוש שנים מעבר לנדרש בתנאי הסף (שלוש שנים לפחות) בניהול תכניות ופרויקטים חינוכיים יישומים בתחום מדעי וטכנולוגי, (מינימום 8 חודשים בשנה) לתלמידי תיכון (כיתות י' – י"ב) יקבל 5 נקודות.</t>
  </si>
  <si>
    <t xml:space="preserve">ניסיון מנהל פדגוגי מוצע </t>
  </si>
  <si>
    <t>ייבחן ניסיונו של מנהל פדגוגי מוצע במהלך שמונה השנים האחרונות הקודמות למועד האחרון להגשת ההצעות, מנהל פדגוגי מוצע אשר הינו בעל ניסיון מצטבר של שלוש שנים מעבר לנדרש בתנאי הסף (שלוש שנים לפחות) בפיתוח מערכי למידה בתחום המדעים והטכנולוגיה של לפחות 10 מערכי פעילות בשנה יקבל 2.5 נקודות.</t>
  </si>
  <si>
    <t>ייבחן ניסיונו של מנהל פדגוגי מוצע במהלך שמונה השנים האחרונות הקודמות למועד האחרון להגשת ההצעות, מנהל פדגוגי מוצע אשר הינו בעל ניסיון מצטבר של שלוש שנים מעבר לנדרש בתנאי הסף (שלוש שנים לפחות) בליווי פדגוגי של פרויקט בעל תוכן חינוכי מדעי המונה 8 מפגשים בני 45 דקות לפחות, בתחומי מדעי החיים או מדעי הטבע או הנדסה או טכנולוגיה או חלל, (מינימום 8 חודשים בשנה) יקבל 2.5 נקודות</t>
  </si>
  <si>
    <t>ייבחן ניסיונו של מהנדס מערכת ראשי מוצע במהלך שמונה השנים האחרונות הקודמות למועד האחרון להגשת ההצעות, מהנדס מערכת ראשי מוצע אשר הינו בעל ניסיון מצטבר של ארבע שנים מעבר לנדרש בתנאי הסף (ארבע שנים לפחות) באפיון, הגדרה, שילוב, ושיגור, ותפעול בחלל של לוויין בהיקף של לא פחות מ 5 מיליון ₪ לשנה יקבל 5 נקודות.</t>
  </si>
  <si>
    <t>ניסיון מהנדס מערכת ראשי מוצע</t>
  </si>
  <si>
    <t>חינוכי</t>
  </si>
  <si>
    <t>שם נציג המציע</t>
  </si>
  <si>
    <t>שם מנהל פרויקט טכנולוגי</t>
  </si>
  <si>
    <t>שם מנהל פרויקט חינוכי</t>
  </si>
  <si>
    <t>שם מנהל פדגוגי מוצע</t>
  </si>
  <si>
    <t>מנהל פדגוגי מוצע</t>
  </si>
  <si>
    <t>שם מהנדס מערכת ראשי</t>
  </si>
  <si>
    <t>ראיון של בעלי התפקידים ובחינת התאמתם לפרויקט</t>
  </si>
  <si>
    <t>ניסיון בעלי התפקידים בביצוע עבודות דומות</t>
  </si>
  <si>
    <t>הבנת התפקיד, מחויבויות, של כל אחד מבעלי הפקידים</t>
  </si>
  <si>
    <t>דוגמא לעבודות קודמות - תכנון מול ביצוע</t>
  </si>
  <si>
    <t>הצגת המתווה של התוכנית החינוכית המוצעת לפרויקט זה</t>
  </si>
  <si>
    <t>טכנולוגי</t>
  </si>
  <si>
    <t>הצגת המתווה של התוכנית הטכנולוגית המוצעת לפרויקט זה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</si>
</sst>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29"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u/>
      <sz val="12"/>
      <name val="David"/>
      <family val="2"/>
      <charset val="177"/>
    </font>
    <font>
      <b/>
      <sz val="12"/>
      <color theme="1"/>
      <name val="Arial"/>
      <family val="2"/>
      <charset val="177"/>
      <scheme val="minor"/>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u/>
      <sz val="12"/>
      <color theme="1"/>
      <name val="David"/>
      <family val="2"/>
    </font>
    <font>
      <b/>
      <sz val="12"/>
      <name val="David"/>
      <family val="2"/>
    </font>
    <font>
      <b/>
      <u/>
      <sz val="12"/>
      <color theme="1"/>
      <name val="David"/>
      <family val="2"/>
    </font>
    <font>
      <sz val="11"/>
      <color theme="1"/>
      <name val="David"/>
      <family val="2"/>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FFFF00"/>
        <bgColor indexed="64"/>
      </patternFill>
    </fill>
    <fill>
      <patternFill patternType="solid">
        <fgColor theme="6"/>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s>
  <borders count="41">
    <border>
      <left/>
      <right/>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s>
  <cellStyleXfs count="3">
    <xf numFmtId="0" fontId="0" fillId="0" borderId="0"/>
    <xf numFmtId="9" fontId="4" fillId="0" borderId="0" applyFont="0" applyFill="0" applyBorder="0" applyAlignment="0" applyProtection="0"/>
    <xf numFmtId="0" fontId="24" fillId="0" borderId="0" applyNumberFormat="0" applyFill="0" applyBorder="0" applyAlignment="0" applyProtection="0"/>
  </cellStyleXfs>
  <cellXfs count="255">
    <xf numFmtId="0" fontId="0" fillId="0" borderId="0" xfId="0"/>
    <xf numFmtId="0" fontId="0" fillId="0" borderId="3" xfId="0" applyBorder="1" applyAlignment="1">
      <alignment horizontal="center" vertical="center"/>
    </xf>
    <xf numFmtId="0" fontId="0" fillId="0" borderId="0" xfId="0" applyProtection="1"/>
    <xf numFmtId="0" fontId="5" fillId="10" borderId="8" xfId="0" applyFont="1" applyFill="1" applyBorder="1" applyAlignment="1" applyProtection="1">
      <alignment horizontal="center"/>
    </xf>
    <xf numFmtId="0" fontId="5" fillId="10" borderId="16" xfId="0" applyFont="1" applyFill="1" applyBorder="1" applyProtection="1"/>
    <xf numFmtId="0" fontId="3" fillId="10" borderId="17" xfId="0" applyFont="1" applyFill="1" applyBorder="1" applyAlignment="1" applyProtection="1">
      <alignment horizontal="center" vertical="center" wrapText="1"/>
    </xf>
    <xf numFmtId="2" fontId="6" fillId="11" borderId="11" xfId="0" applyNumberFormat="1" applyFont="1" applyFill="1" applyBorder="1" applyAlignment="1" applyProtection="1">
      <alignment horizontal="center" vertical="center"/>
    </xf>
    <xf numFmtId="9" fontId="7" fillId="9" borderId="3" xfId="0" applyNumberFormat="1" applyFont="1" applyFill="1" applyBorder="1" applyAlignment="1" applyProtection="1">
      <alignment horizontal="center" vertical="center"/>
    </xf>
    <xf numFmtId="0" fontId="7" fillId="9" borderId="13" xfId="0" applyFont="1" applyFill="1" applyBorder="1" applyAlignment="1" applyProtection="1">
      <alignment vertical="center"/>
    </xf>
    <xf numFmtId="2" fontId="7" fillId="9" borderId="11" xfId="0" applyNumberFormat="1" applyFont="1" applyFill="1" applyBorder="1" applyAlignment="1" applyProtection="1">
      <alignment horizontal="center" vertical="center"/>
    </xf>
    <xf numFmtId="9" fontId="0" fillId="11" borderId="3" xfId="0" applyNumberFormat="1" applyFill="1" applyBorder="1" applyAlignment="1" applyProtection="1">
      <alignment horizontal="center" vertical="center"/>
    </xf>
    <xf numFmtId="0" fontId="6" fillId="11" borderId="13" xfId="0" applyFont="1" applyFill="1" applyBorder="1" applyAlignment="1" applyProtection="1">
      <alignment vertical="center"/>
    </xf>
    <xf numFmtId="0" fontId="13" fillId="0" borderId="0"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21" xfId="0" applyBorder="1" applyAlignment="1" applyProtection="1">
      <alignment vertical="top"/>
      <protection hidden="1"/>
    </xf>
    <xf numFmtId="0" fontId="0" fillId="3" borderId="0" xfId="0" applyFill="1" applyAlignment="1" applyProtection="1">
      <alignment vertical="top" wrapText="1"/>
      <protection hidden="1"/>
    </xf>
    <xf numFmtId="49" fontId="22" fillId="20" borderId="7" xfId="0" applyNumberFormat="1" applyFont="1" applyFill="1" applyBorder="1" applyAlignment="1" applyProtection="1">
      <alignment horizontal="center" vertical="top" wrapText="1"/>
      <protection hidden="1"/>
    </xf>
    <xf numFmtId="49" fontId="18" fillId="6" borderId="3" xfId="0" applyNumberFormat="1" applyFont="1" applyFill="1" applyBorder="1" applyAlignment="1" applyProtection="1">
      <alignment horizontal="center" vertical="top" wrapText="1" readingOrder="2"/>
      <protection hidden="1"/>
    </xf>
    <xf numFmtId="49" fontId="18" fillId="15" borderId="3" xfId="0" applyNumberFormat="1" applyFont="1" applyFill="1" applyBorder="1" applyAlignment="1" applyProtection="1">
      <alignment horizontal="center" vertical="top" readingOrder="2"/>
      <protection hidden="1"/>
    </xf>
    <xf numFmtId="0" fontId="0" fillId="0" borderId="0" xfId="0" applyBorder="1"/>
    <xf numFmtId="0" fontId="1" fillId="0" borderId="13" xfId="0" applyFont="1" applyBorder="1" applyAlignment="1">
      <alignment horizontal="center" vertical="center" wrapText="1"/>
    </xf>
    <xf numFmtId="0" fontId="3" fillId="14" borderId="7" xfId="0" applyFont="1" applyFill="1" applyBorder="1" applyAlignment="1">
      <alignment horizontal="right" vertical="center" wrapText="1"/>
    </xf>
    <xf numFmtId="9" fontId="9" fillId="2" borderId="10" xfId="1" applyFont="1" applyFill="1" applyBorder="1" applyAlignment="1" applyProtection="1">
      <alignment horizontal="center" vertical="center" wrapText="1" readingOrder="2"/>
      <protection hidden="1"/>
    </xf>
    <xf numFmtId="0" fontId="8" fillId="7" borderId="13" xfId="0" applyFont="1" applyFill="1" applyBorder="1" applyAlignment="1" applyProtection="1">
      <alignment horizontal="center" vertical="center" wrapText="1" readingOrder="2"/>
      <protection hidden="1"/>
    </xf>
    <xf numFmtId="164" fontId="8" fillId="11" borderId="13" xfId="0" applyNumberFormat="1" applyFont="1" applyFill="1" applyBorder="1" applyAlignment="1" applyProtection="1">
      <alignment horizontal="center" vertical="center" wrapText="1" readingOrder="2"/>
      <protection hidden="1"/>
    </xf>
    <xf numFmtId="164" fontId="12" fillId="11" borderId="3" xfId="0" applyNumberFormat="1" applyFont="1" applyFill="1" applyBorder="1" applyAlignment="1" applyProtection="1">
      <alignment horizontal="center" vertical="center" wrapText="1" readingOrder="2"/>
      <protection hidden="1"/>
    </xf>
    <xf numFmtId="2" fontId="23" fillId="9" borderId="11" xfId="0" applyNumberFormat="1" applyFont="1" applyFill="1" applyBorder="1" applyAlignment="1" applyProtection="1">
      <alignment horizontal="center" vertical="center"/>
    </xf>
    <xf numFmtId="0" fontId="0" fillId="0" borderId="0" xfId="0" applyAlignment="1" applyProtection="1">
      <alignment vertical="top" wrapText="1"/>
      <protection hidden="1"/>
    </xf>
    <xf numFmtId="0" fontId="0" fillId="0" borderId="0" xfId="0" applyAlignment="1" applyProtection="1">
      <alignment vertical="top" wrapText="1" readingOrder="2"/>
      <protection hidden="1"/>
    </xf>
    <xf numFmtId="49" fontId="0" fillId="0" borderId="0" xfId="0" applyNumberFormat="1" applyAlignment="1" applyProtection="1">
      <alignment horizontal="center"/>
    </xf>
    <xf numFmtId="49" fontId="20" fillId="11" borderId="12" xfId="0" applyNumberFormat="1" applyFont="1" applyFill="1" applyBorder="1" applyAlignment="1" applyProtection="1">
      <alignment horizontal="center" vertical="top" wrapText="1" readingOrder="2"/>
      <protection hidden="1"/>
    </xf>
    <xf numFmtId="49" fontId="18" fillId="6" borderId="12" xfId="0" applyNumberFormat="1" applyFont="1" applyFill="1" applyBorder="1" applyAlignment="1" applyProtection="1">
      <alignment horizontal="center" vertical="top" wrapText="1" readingOrder="2"/>
      <protection hidden="1"/>
    </xf>
    <xf numFmtId="49" fontId="20" fillId="0" borderId="12" xfId="0" applyNumberFormat="1" applyFont="1" applyFill="1" applyBorder="1" applyAlignment="1" applyProtection="1">
      <alignment horizontal="center" vertical="top" wrapText="1" readingOrder="2"/>
      <protection hidden="1"/>
    </xf>
    <xf numFmtId="49" fontId="12" fillId="0" borderId="12" xfId="0" applyNumberFormat="1" applyFont="1" applyFill="1" applyBorder="1" applyAlignment="1">
      <alignment horizontal="center" vertical="top" wrapText="1"/>
    </xf>
    <xf numFmtId="49" fontId="28" fillId="0" borderId="12" xfId="0" applyNumberFormat="1" applyFont="1" applyFill="1" applyBorder="1" applyAlignment="1" applyProtection="1">
      <alignment horizontal="center" vertical="top" wrapText="1" readingOrder="2"/>
      <protection hidden="1"/>
    </xf>
    <xf numFmtId="49" fontId="20" fillId="11" borderId="23" xfId="0" applyNumberFormat="1" applyFont="1" applyFill="1" applyBorder="1" applyAlignment="1" applyProtection="1">
      <alignment horizontal="center" vertical="top" wrapText="1" readingOrder="2"/>
      <protection hidden="1"/>
    </xf>
    <xf numFmtId="49" fontId="20" fillId="11" borderId="10" xfId="0" applyNumberFormat="1" applyFont="1" applyFill="1" applyBorder="1" applyAlignment="1" applyProtection="1">
      <alignment horizontal="center" vertical="top" wrapText="1" readingOrder="2"/>
      <protection hidden="1"/>
    </xf>
    <xf numFmtId="49" fontId="20" fillId="11" borderId="13" xfId="0" applyNumberFormat="1" applyFont="1" applyFill="1" applyBorder="1" applyAlignment="1" applyProtection="1">
      <alignment horizontal="center" vertical="top" wrapText="1" readingOrder="2"/>
      <protection hidden="1"/>
    </xf>
    <xf numFmtId="49" fontId="20" fillId="0" borderId="13" xfId="0" applyNumberFormat="1" applyFont="1" applyFill="1" applyBorder="1" applyAlignment="1" applyProtection="1">
      <alignment horizontal="center" vertical="top" wrapText="1" readingOrder="2"/>
      <protection hidden="1"/>
    </xf>
    <xf numFmtId="49" fontId="12" fillId="0" borderId="13" xfId="0" applyNumberFormat="1" applyFont="1" applyFill="1" applyBorder="1" applyAlignment="1">
      <alignment horizontal="center" vertical="top" wrapText="1"/>
    </xf>
    <xf numFmtId="49" fontId="24" fillId="11" borderId="28" xfId="2" applyNumberFormat="1" applyFill="1" applyBorder="1" applyAlignment="1" applyProtection="1">
      <alignment horizontal="center" vertical="top" wrapText="1" readingOrder="2"/>
      <protection hidden="1"/>
    </xf>
    <xf numFmtId="49" fontId="24" fillId="11" borderId="6" xfId="2" applyNumberFormat="1" applyFill="1" applyBorder="1" applyAlignment="1" applyProtection="1">
      <alignment horizontal="center" vertical="top" wrapText="1" readingOrder="1"/>
      <protection hidden="1"/>
    </xf>
    <xf numFmtId="49" fontId="20" fillId="11" borderId="9" xfId="0" applyNumberFormat="1" applyFont="1" applyFill="1" applyBorder="1" applyAlignment="1" applyProtection="1">
      <alignment horizontal="center" vertical="top" wrapText="1" readingOrder="2"/>
      <protection hidden="1"/>
    </xf>
    <xf numFmtId="49" fontId="20" fillId="11" borderId="11" xfId="0" applyNumberFormat="1" applyFont="1" applyFill="1" applyBorder="1" applyAlignment="1" applyProtection="1">
      <alignment horizontal="center" vertical="top" wrapText="1" readingOrder="2"/>
      <protection hidden="1"/>
    </xf>
    <xf numFmtId="49" fontId="24" fillId="11" borderId="14" xfId="2" applyNumberFormat="1" applyFill="1" applyBorder="1" applyAlignment="1" applyProtection="1">
      <alignment horizontal="center" vertical="top" wrapText="1" readingOrder="2"/>
      <protection hidden="1"/>
    </xf>
    <xf numFmtId="49" fontId="20" fillId="0" borderId="11" xfId="0" applyNumberFormat="1" applyFont="1" applyFill="1" applyBorder="1" applyAlignment="1" applyProtection="1">
      <alignment horizontal="center" vertical="top" wrapText="1" readingOrder="2"/>
      <protection hidden="1"/>
    </xf>
    <xf numFmtId="49" fontId="12" fillId="0" borderId="11" xfId="0" applyNumberFormat="1" applyFont="1" applyFill="1" applyBorder="1" applyAlignment="1">
      <alignment horizontal="center" vertical="top" wrapText="1"/>
    </xf>
    <xf numFmtId="49" fontId="11" fillId="6" borderId="13" xfId="0" applyNumberFormat="1" applyFont="1" applyFill="1" applyBorder="1" applyAlignment="1" applyProtection="1">
      <alignment horizontal="right" vertical="top" wrapText="1"/>
      <protection hidden="1"/>
    </xf>
    <xf numFmtId="49" fontId="11" fillId="6" borderId="13" xfId="0" applyNumberFormat="1" applyFont="1" applyFill="1" applyBorder="1" applyAlignment="1" applyProtection="1">
      <alignment horizontal="right" vertical="top" wrapText="1" readingOrder="2"/>
      <protection hidden="1"/>
    </xf>
    <xf numFmtId="49" fontId="12" fillId="0" borderId="27" xfId="0" applyNumberFormat="1" applyFont="1" applyFill="1" applyBorder="1" applyAlignment="1">
      <alignment horizontal="center" vertical="top" wrapText="1"/>
    </xf>
    <xf numFmtId="49" fontId="12" fillId="0" borderId="25" xfId="0" applyNumberFormat="1" applyFont="1" applyFill="1" applyBorder="1" applyAlignment="1">
      <alignment horizontal="center" vertical="top" wrapText="1"/>
    </xf>
    <xf numFmtId="0" fontId="22" fillId="0" borderId="34" xfId="0" applyNumberFormat="1" applyFont="1" applyFill="1" applyBorder="1" applyAlignment="1" applyProtection="1">
      <alignment horizontal="center" vertical="top" wrapText="1"/>
      <protection hidden="1"/>
    </xf>
    <xf numFmtId="0" fontId="22" fillId="0" borderId="31" xfId="0" applyNumberFormat="1" applyFont="1" applyFill="1" applyBorder="1" applyAlignment="1" applyProtection="1">
      <alignment horizontal="center" vertical="top" wrapText="1"/>
      <protection hidden="1"/>
    </xf>
    <xf numFmtId="0" fontId="22" fillId="0" borderId="32" xfId="0" applyNumberFormat="1" applyFont="1" applyFill="1" applyBorder="1" applyAlignment="1" applyProtection="1">
      <alignment horizontal="center" vertical="top" wrapText="1"/>
      <protection hidden="1"/>
    </xf>
    <xf numFmtId="0" fontId="22" fillId="0" borderId="9" xfId="0" applyNumberFormat="1" applyFont="1" applyFill="1" applyBorder="1" applyAlignment="1" applyProtection="1">
      <alignment horizontal="center" vertical="top" wrapText="1"/>
      <protection hidden="1"/>
    </xf>
    <xf numFmtId="0" fontId="22" fillId="0" borderId="23" xfId="0" applyNumberFormat="1" applyFont="1" applyFill="1" applyBorder="1" applyAlignment="1" applyProtection="1">
      <alignment horizontal="center" vertical="top" wrapText="1"/>
      <protection hidden="1"/>
    </xf>
    <xf numFmtId="0" fontId="22" fillId="0" borderId="10" xfId="0" applyNumberFormat="1" applyFont="1" applyFill="1" applyBorder="1" applyAlignment="1" applyProtection="1">
      <alignment horizontal="center" vertical="top" wrapText="1"/>
      <protection hidden="1"/>
    </xf>
    <xf numFmtId="49" fontId="18" fillId="15" borderId="4" xfId="0" applyNumberFormat="1" applyFont="1" applyFill="1" applyBorder="1" applyAlignment="1" applyProtection="1">
      <alignment horizontal="center" vertical="top" readingOrder="2"/>
      <protection hidden="1"/>
    </xf>
    <xf numFmtId="49" fontId="12" fillId="0" borderId="28" xfId="0" applyNumberFormat="1" applyFont="1" applyFill="1" applyBorder="1" applyAlignment="1">
      <alignment horizontal="center" vertical="top" wrapText="1"/>
    </xf>
    <xf numFmtId="49" fontId="12" fillId="0" borderId="6" xfId="0" applyNumberFormat="1" applyFont="1" applyFill="1" applyBorder="1" applyAlignment="1">
      <alignment horizontal="center" vertical="top" wrapText="1"/>
    </xf>
    <xf numFmtId="49" fontId="18" fillId="6" borderId="4" xfId="0" applyNumberFormat="1" applyFont="1" applyFill="1" applyBorder="1" applyAlignment="1" applyProtection="1">
      <alignment horizontal="center" vertical="top" wrapText="1" readingOrder="2"/>
      <protection hidden="1"/>
    </xf>
    <xf numFmtId="49" fontId="18" fillId="6" borderId="28" xfId="0" applyNumberFormat="1" applyFont="1" applyFill="1" applyBorder="1" applyAlignment="1" applyProtection="1">
      <alignment horizontal="center" vertical="top" wrapText="1" readingOrder="2"/>
      <protection hidden="1"/>
    </xf>
    <xf numFmtId="49" fontId="11" fillId="6" borderId="6" xfId="0" applyNumberFormat="1" applyFont="1" applyFill="1" applyBorder="1" applyAlignment="1" applyProtection="1">
      <alignment horizontal="right" vertical="top" wrapText="1" readingOrder="2"/>
      <protection hidden="1"/>
    </xf>
    <xf numFmtId="49" fontId="20" fillId="0" borderId="14" xfId="0" applyNumberFormat="1" applyFont="1" applyFill="1" applyBorder="1" applyAlignment="1" applyProtection="1">
      <alignment horizontal="center" vertical="top" wrapText="1" readingOrder="2"/>
      <protection hidden="1"/>
    </xf>
    <xf numFmtId="49" fontId="20" fillId="0" borderId="28" xfId="0" applyNumberFormat="1" applyFont="1" applyFill="1" applyBorder="1" applyAlignment="1" applyProtection="1">
      <alignment horizontal="center" vertical="top" wrapText="1" readingOrder="2"/>
      <protection hidden="1"/>
    </xf>
    <xf numFmtId="49" fontId="20" fillId="0" borderId="6" xfId="0" applyNumberFormat="1" applyFont="1" applyFill="1" applyBorder="1" applyAlignment="1" applyProtection="1">
      <alignment horizontal="center" vertical="top" wrapText="1" readingOrder="2"/>
      <protection hidden="1"/>
    </xf>
    <xf numFmtId="49" fontId="18" fillId="20" borderId="7" xfId="0" applyNumberFormat="1" applyFont="1" applyFill="1" applyBorder="1" applyAlignment="1" applyProtection="1">
      <alignment horizontal="center" vertical="top" wrapText="1" readingOrder="2"/>
      <protection hidden="1"/>
    </xf>
    <xf numFmtId="49" fontId="19" fillId="19" borderId="35" xfId="0" applyNumberFormat="1" applyFont="1" applyFill="1" applyBorder="1" applyAlignment="1" applyProtection="1">
      <alignment horizontal="center" vertical="top"/>
      <protection hidden="1"/>
    </xf>
    <xf numFmtId="0" fontId="22" fillId="0" borderId="38" xfId="0" applyNumberFormat="1" applyFont="1" applyFill="1" applyBorder="1" applyAlignment="1" applyProtection="1">
      <alignment horizontal="center" vertical="top" wrapText="1"/>
      <protection hidden="1"/>
    </xf>
    <xf numFmtId="49" fontId="11" fillId="15" borderId="13" xfId="0" applyNumberFormat="1" applyFont="1" applyFill="1" applyBorder="1" applyAlignment="1" applyProtection="1">
      <alignment horizontal="right" vertical="top" wrapText="1" readingOrder="2"/>
      <protection hidden="1"/>
    </xf>
    <xf numFmtId="0" fontId="11" fillId="0" borderId="0" xfId="0" applyFont="1" applyBorder="1" applyAlignment="1" applyProtection="1">
      <alignment wrapText="1"/>
    </xf>
    <xf numFmtId="0" fontId="18" fillId="8" borderId="22" xfId="0" applyFont="1" applyFill="1" applyBorder="1" applyAlignment="1" applyProtection="1">
      <alignment vertical="center" wrapText="1"/>
    </xf>
    <xf numFmtId="0" fontId="11" fillId="8" borderId="22" xfId="0" applyFont="1" applyFill="1" applyBorder="1" applyAlignment="1" applyProtection="1">
      <alignment vertical="center" wrapText="1"/>
    </xf>
    <xf numFmtId="0" fontId="18" fillId="8" borderId="1" xfId="0" applyFont="1" applyFill="1" applyBorder="1" applyAlignment="1" applyProtection="1">
      <alignment vertical="center" wrapText="1"/>
    </xf>
    <xf numFmtId="9" fontId="11" fillId="8" borderId="7" xfId="1" applyFont="1" applyFill="1" applyBorder="1" applyAlignment="1" applyProtection="1">
      <alignment horizontal="center" vertical="center" wrapText="1"/>
    </xf>
    <xf numFmtId="9" fontId="11" fillId="8" borderId="10" xfId="1" applyFont="1" applyFill="1" applyBorder="1" applyAlignment="1" applyProtection="1">
      <alignment horizontal="center" vertical="center" wrapText="1"/>
    </xf>
    <xf numFmtId="0" fontId="18" fillId="15" borderId="19" xfId="0" applyFont="1" applyFill="1" applyBorder="1" applyAlignment="1" applyProtection="1">
      <alignment vertical="center" wrapText="1"/>
    </xf>
    <xf numFmtId="0" fontId="18" fillId="22" borderId="1" xfId="0" applyFont="1" applyFill="1" applyBorder="1" applyAlignment="1" applyProtection="1">
      <alignment vertical="center" wrapText="1"/>
    </xf>
    <xf numFmtId="165" fontId="11" fillId="5" borderId="3" xfId="1" applyNumberFormat="1" applyFont="1" applyFill="1" applyBorder="1" applyAlignment="1" applyProtection="1">
      <alignment horizontal="center" vertical="center" wrapText="1"/>
    </xf>
    <xf numFmtId="165" fontId="11" fillId="5" borderId="13" xfId="1" applyNumberFormat="1" applyFont="1" applyFill="1" applyBorder="1" applyAlignment="1" applyProtection="1">
      <alignment horizontal="center" vertical="center" wrapText="1"/>
    </xf>
    <xf numFmtId="165" fontId="11" fillId="8" borderId="3" xfId="1" applyNumberFormat="1" applyFont="1" applyFill="1" applyBorder="1" applyAlignment="1" applyProtection="1">
      <alignment horizontal="center" vertical="center" wrapText="1"/>
    </xf>
    <xf numFmtId="165" fontId="11" fillId="8" borderId="13" xfId="1" applyNumberFormat="1" applyFont="1" applyFill="1" applyBorder="1" applyAlignment="1" applyProtection="1">
      <alignment horizontal="center" vertical="center" wrapText="1"/>
    </xf>
    <xf numFmtId="164" fontId="8" fillId="11" borderId="13" xfId="0" applyNumberFormat="1" applyFont="1" applyFill="1" applyBorder="1" applyAlignment="1" applyProtection="1">
      <alignment horizontal="center" vertical="center" wrapText="1"/>
      <protection hidden="1"/>
    </xf>
    <xf numFmtId="0" fontId="8" fillId="23" borderId="12" xfId="0" applyFont="1" applyFill="1" applyBorder="1" applyAlignment="1" applyProtection="1">
      <alignment vertical="center" wrapText="1" readingOrder="2"/>
      <protection hidden="1"/>
    </xf>
    <xf numFmtId="0" fontId="8" fillId="12" borderId="3" xfId="0" applyFont="1" applyFill="1" applyBorder="1" applyAlignment="1" applyProtection="1">
      <alignment horizontal="center" vertical="center" wrapText="1" readingOrder="2"/>
      <protection hidden="1"/>
    </xf>
    <xf numFmtId="0" fontId="8" fillId="7" borderId="10" xfId="0" applyFont="1" applyFill="1" applyBorder="1" applyAlignment="1" applyProtection="1">
      <alignment horizontal="center" vertical="center" wrapText="1" readingOrder="2"/>
      <protection hidden="1"/>
    </xf>
    <xf numFmtId="0" fontId="12" fillId="8" borderId="13" xfId="0" applyFont="1" applyFill="1" applyBorder="1" applyAlignment="1" applyProtection="1">
      <alignment vertical="top" wrapText="1" readingOrder="2"/>
      <protection hidden="1"/>
    </xf>
    <xf numFmtId="0" fontId="12" fillId="8" borderId="13" xfId="0" applyFont="1" applyFill="1" applyBorder="1" applyAlignment="1" applyProtection="1">
      <alignment horizontal="right" vertical="top" wrapText="1" readingOrder="2"/>
      <protection hidden="1"/>
    </xf>
    <xf numFmtId="164" fontId="16" fillId="23" borderId="13" xfId="1" applyNumberFormat="1" applyFont="1" applyFill="1" applyBorder="1" applyAlignment="1">
      <alignment horizontal="center" vertical="center"/>
    </xf>
    <xf numFmtId="0" fontId="8" fillId="7" borderId="24" xfId="0" applyFont="1" applyFill="1" applyBorder="1" applyAlignment="1" applyProtection="1">
      <alignment horizontal="center" vertical="center" wrapText="1" readingOrder="2"/>
      <protection hidden="1"/>
    </xf>
    <xf numFmtId="0" fontId="8" fillId="7" borderId="27" xfId="0" applyFont="1" applyFill="1" applyBorder="1" applyAlignment="1" applyProtection="1">
      <alignment vertical="center" wrapText="1" readingOrder="2"/>
      <protection hidden="1"/>
    </xf>
    <xf numFmtId="0" fontId="8" fillId="7" borderId="25" xfId="0" applyFont="1" applyFill="1" applyBorder="1" applyAlignment="1" applyProtection="1">
      <alignment horizontal="center" vertical="center" wrapText="1" readingOrder="2"/>
      <protection hidden="1"/>
    </xf>
    <xf numFmtId="0" fontId="8" fillId="13" borderId="7" xfId="0" applyFont="1" applyFill="1" applyBorder="1" applyAlignment="1" applyProtection="1">
      <alignment horizontal="center" vertical="center" wrapText="1" readingOrder="2"/>
      <protection hidden="1"/>
    </xf>
    <xf numFmtId="0" fontId="26" fillId="13" borderId="23" xfId="0" applyFont="1" applyFill="1" applyBorder="1" applyAlignment="1" applyProtection="1">
      <alignment horizontal="right" vertical="center" wrapText="1" readingOrder="2"/>
      <protection hidden="1"/>
    </xf>
    <xf numFmtId="9" fontId="8" fillId="13" borderId="10" xfId="0" applyNumberFormat="1" applyFont="1" applyFill="1" applyBorder="1" applyAlignment="1" applyProtection="1">
      <alignment horizontal="center" vertical="center" wrapText="1" readingOrder="2"/>
      <protection hidden="1"/>
    </xf>
    <xf numFmtId="0" fontId="12" fillId="8" borderId="6" xfId="0" applyFont="1" applyFill="1" applyBorder="1" applyAlignment="1" applyProtection="1">
      <alignment horizontal="right" vertical="top" wrapText="1" readingOrder="2"/>
      <protection hidden="1"/>
    </xf>
    <xf numFmtId="164" fontId="8" fillId="11" borderId="6" xfId="0" applyNumberFormat="1" applyFont="1" applyFill="1" applyBorder="1" applyAlignment="1" applyProtection="1">
      <alignment horizontal="center" vertical="center" wrapText="1" readingOrder="2"/>
      <protection hidden="1"/>
    </xf>
    <xf numFmtId="0" fontId="8" fillId="12" borderId="4" xfId="0" applyFont="1" applyFill="1" applyBorder="1" applyAlignment="1" applyProtection="1">
      <alignment horizontal="center" vertical="center" wrapText="1" readingOrder="2"/>
      <protection hidden="1"/>
    </xf>
    <xf numFmtId="0" fontId="8" fillId="13" borderId="23" xfId="0" applyFont="1" applyFill="1" applyBorder="1" applyAlignment="1" applyProtection="1">
      <alignment horizontal="right" vertical="top" wrapText="1" readingOrder="2"/>
      <protection hidden="1"/>
    </xf>
    <xf numFmtId="0" fontId="8" fillId="23" borderId="23" xfId="0" applyFont="1" applyFill="1" applyBorder="1" applyAlignment="1" applyProtection="1">
      <alignment vertical="center" wrapText="1" readingOrder="2"/>
      <protection hidden="1"/>
    </xf>
    <xf numFmtId="164" fontId="16" fillId="23" borderId="10" xfId="1" applyNumberFormat="1" applyFont="1" applyFill="1" applyBorder="1" applyAlignment="1">
      <alignment horizontal="center" vertical="center"/>
    </xf>
    <xf numFmtId="0" fontId="8" fillId="2" borderId="28" xfId="0" applyFont="1" applyFill="1" applyBorder="1" applyAlignment="1" applyProtection="1">
      <alignment vertical="center" wrapText="1" readingOrder="2"/>
      <protection hidden="1"/>
    </xf>
    <xf numFmtId="1" fontId="16" fillId="2" borderId="6" xfId="1" applyNumberFormat="1" applyFont="1" applyFill="1" applyBorder="1" applyAlignment="1">
      <alignment horizontal="center" vertical="center"/>
    </xf>
    <xf numFmtId="0" fontId="8" fillId="13" borderId="30" xfId="0" applyFont="1" applyFill="1" applyBorder="1" applyAlignment="1" applyProtection="1">
      <alignment horizontal="center" vertical="center" wrapText="1" readingOrder="2"/>
      <protection hidden="1"/>
    </xf>
    <xf numFmtId="0" fontId="8" fillId="13" borderId="31" xfId="0" applyFont="1" applyFill="1" applyBorder="1" applyAlignment="1" applyProtection="1">
      <alignment vertical="center" wrapText="1" readingOrder="2"/>
      <protection hidden="1"/>
    </xf>
    <xf numFmtId="9" fontId="8" fillId="13" borderId="32" xfId="0" applyNumberFormat="1" applyFont="1" applyFill="1" applyBorder="1" applyAlignment="1" applyProtection="1">
      <alignment horizontal="center" vertical="center" wrapText="1" readingOrder="2"/>
      <protection hidden="1"/>
    </xf>
    <xf numFmtId="164" fontId="8" fillId="6" borderId="32" xfId="0" applyNumberFormat="1" applyFont="1" applyFill="1" applyBorder="1" applyAlignment="1" applyProtection="1">
      <alignment horizontal="center" vertical="center" wrapText="1" readingOrder="2"/>
      <protection hidden="1"/>
    </xf>
    <xf numFmtId="9" fontId="14" fillId="16" borderId="32" xfId="1" applyFont="1" applyFill="1" applyBorder="1" applyAlignment="1" applyProtection="1">
      <alignment horizontal="center" vertical="center" wrapText="1" readingOrder="2"/>
      <protection hidden="1"/>
    </xf>
    <xf numFmtId="164" fontId="12" fillId="11" borderId="4" xfId="0" applyNumberFormat="1" applyFont="1" applyFill="1" applyBorder="1" applyAlignment="1" applyProtection="1">
      <alignment horizontal="center" vertical="center" wrapText="1" readingOrder="2"/>
      <protection hidden="1"/>
    </xf>
    <xf numFmtId="164" fontId="8" fillId="6" borderId="30" xfId="0" applyNumberFormat="1" applyFont="1" applyFill="1" applyBorder="1" applyAlignment="1" applyProtection="1">
      <alignment horizontal="center" vertical="center" wrapText="1" readingOrder="2"/>
      <protection hidden="1"/>
    </xf>
    <xf numFmtId="0" fontId="11" fillId="14" borderId="3" xfId="0" applyFont="1" applyFill="1" applyBorder="1" applyAlignment="1">
      <alignment horizontal="right" vertical="top" wrapText="1"/>
    </xf>
    <xf numFmtId="0" fontId="2" fillId="7" borderId="30"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wrapText="1"/>
      <protection hidden="1"/>
    </xf>
    <xf numFmtId="0" fontId="0" fillId="4" borderId="32" xfId="0" applyFill="1" applyBorder="1" applyAlignment="1">
      <alignment horizontal="center" vertical="center" wrapText="1"/>
    </xf>
    <xf numFmtId="0" fontId="3" fillId="25" borderId="7" xfId="0" applyFont="1" applyFill="1" applyBorder="1" applyAlignment="1">
      <alignment horizontal="center" vertical="center" wrapText="1"/>
    </xf>
    <xf numFmtId="0" fontId="11" fillId="14" borderId="4" xfId="0" applyFont="1" applyFill="1" applyBorder="1" applyAlignment="1">
      <alignment horizontal="right" vertical="top" wrapText="1"/>
    </xf>
    <xf numFmtId="0" fontId="1" fillId="0" borderId="6" xfId="0" applyFont="1" applyBorder="1" applyAlignment="1">
      <alignment horizontal="center" vertical="center" wrapText="1"/>
    </xf>
    <xf numFmtId="0" fontId="0" fillId="4" borderId="30" xfId="0" applyFill="1" applyBorder="1" applyAlignment="1">
      <alignment horizontal="center" vertical="center" wrapText="1"/>
    </xf>
    <xf numFmtId="0" fontId="0" fillId="0" borderId="4" xfId="0" applyBorder="1" applyAlignment="1">
      <alignment horizontal="center" vertical="center"/>
    </xf>
    <xf numFmtId="49" fontId="18" fillId="18" borderId="30" xfId="0" applyNumberFormat="1" applyFont="1" applyFill="1" applyBorder="1" applyAlignment="1" applyProtection="1">
      <alignment horizontal="center" vertical="top" readingOrder="2"/>
      <protection hidden="1"/>
    </xf>
    <xf numFmtId="49" fontId="18" fillId="18" borderId="31" xfId="0" applyNumberFormat="1" applyFont="1" applyFill="1" applyBorder="1" applyAlignment="1" applyProtection="1">
      <alignment horizontal="center" vertical="top" readingOrder="2"/>
      <protection hidden="1"/>
    </xf>
    <xf numFmtId="49" fontId="18" fillId="18" borderId="32" xfId="0" applyNumberFormat="1" applyFont="1" applyFill="1" applyBorder="1" applyAlignment="1" applyProtection="1">
      <alignment horizontal="center" vertical="top" readingOrder="2"/>
      <protection hidden="1"/>
    </xf>
    <xf numFmtId="49" fontId="11" fillId="15" borderId="12" xfId="0" applyNumberFormat="1" applyFont="1" applyFill="1" applyBorder="1" applyAlignment="1" applyProtection="1">
      <alignment horizontal="right" vertical="top" wrapText="1" readingOrder="2"/>
      <protection hidden="1"/>
    </xf>
    <xf numFmtId="49" fontId="11" fillId="15" borderId="13" xfId="0" applyNumberFormat="1" applyFont="1" applyFill="1" applyBorder="1" applyAlignment="1" applyProtection="1">
      <alignment horizontal="right" vertical="top" wrapText="1" readingOrder="2"/>
      <protection hidden="1"/>
    </xf>
    <xf numFmtId="49" fontId="11" fillId="15" borderId="18" xfId="0" applyNumberFormat="1" applyFont="1" applyFill="1" applyBorder="1" applyAlignment="1" applyProtection="1">
      <alignment horizontal="right" vertical="top" wrapText="1" readingOrder="2"/>
      <protection hidden="1"/>
    </xf>
    <xf numFmtId="49" fontId="11" fillId="15" borderId="20" xfId="0" applyNumberFormat="1" applyFont="1" applyFill="1" applyBorder="1" applyAlignment="1" applyProtection="1">
      <alignment horizontal="right" vertical="top" wrapText="1" readingOrder="2"/>
      <protection hidden="1"/>
    </xf>
    <xf numFmtId="49" fontId="11" fillId="15" borderId="28" xfId="0" applyNumberFormat="1" applyFont="1" applyFill="1" applyBorder="1" applyAlignment="1" applyProtection="1">
      <alignment horizontal="right" vertical="top" wrapText="1" readingOrder="2"/>
      <protection hidden="1"/>
    </xf>
    <xf numFmtId="49" fontId="11" fillId="15" borderId="6" xfId="0" applyNumberFormat="1" applyFont="1" applyFill="1" applyBorder="1" applyAlignment="1" applyProtection="1">
      <alignment horizontal="right" vertical="top" wrapText="1" readingOrder="2"/>
      <protection hidden="1"/>
    </xf>
    <xf numFmtId="49" fontId="18" fillId="15" borderId="24" xfId="0" applyNumberFormat="1" applyFont="1" applyFill="1" applyBorder="1" applyAlignment="1" applyProtection="1">
      <alignment horizontal="center" vertical="top" readingOrder="2"/>
      <protection hidden="1"/>
    </xf>
    <xf numFmtId="49" fontId="18" fillId="15" borderId="8" xfId="0" applyNumberFormat="1" applyFont="1" applyFill="1" applyBorder="1" applyAlignment="1" applyProtection="1">
      <alignment horizontal="center" vertical="top" readingOrder="2"/>
      <protection hidden="1"/>
    </xf>
    <xf numFmtId="49" fontId="11" fillId="15" borderId="27" xfId="0" applyNumberFormat="1" applyFont="1" applyFill="1" applyBorder="1" applyAlignment="1" applyProtection="1">
      <alignment horizontal="right" vertical="top" wrapText="1" readingOrder="2"/>
      <protection hidden="1"/>
    </xf>
    <xf numFmtId="49" fontId="11" fillId="15" borderId="33" xfId="0" applyNumberFormat="1" applyFont="1" applyFill="1" applyBorder="1" applyAlignment="1" applyProtection="1">
      <alignment horizontal="right" vertical="top" wrapText="1" readingOrder="2"/>
      <protection hidden="1"/>
    </xf>
    <xf numFmtId="49" fontId="11" fillId="15" borderId="29" xfId="0" applyNumberFormat="1" applyFont="1" applyFill="1" applyBorder="1" applyAlignment="1" applyProtection="1">
      <alignment horizontal="right" vertical="top" wrapText="1" readingOrder="2"/>
      <protection hidden="1"/>
    </xf>
    <xf numFmtId="49" fontId="22" fillId="20" borderId="23" xfId="0" applyNumberFormat="1" applyFont="1" applyFill="1" applyBorder="1" applyAlignment="1" applyProtection="1">
      <alignment horizontal="center" vertical="top" wrapText="1"/>
      <protection hidden="1"/>
    </xf>
    <xf numFmtId="49" fontId="22" fillId="20" borderId="10" xfId="0" applyNumberFormat="1" applyFont="1" applyFill="1" applyBorder="1" applyAlignment="1" applyProtection="1">
      <alignment horizontal="center" vertical="top" wrapText="1"/>
      <protection hidden="1"/>
    </xf>
    <xf numFmtId="49" fontId="11" fillId="6" borderId="12" xfId="0" applyNumberFormat="1" applyFont="1" applyFill="1" applyBorder="1" applyAlignment="1" applyProtection="1">
      <alignment horizontal="right" vertical="top" wrapText="1" readingOrder="2"/>
      <protection hidden="1"/>
    </xf>
    <xf numFmtId="49" fontId="11" fillId="6" borderId="13" xfId="0" applyNumberFormat="1" applyFont="1" applyFill="1" applyBorder="1" applyAlignment="1" applyProtection="1">
      <alignment horizontal="right" vertical="top" wrapText="1" readingOrder="2"/>
      <protection hidden="1"/>
    </xf>
    <xf numFmtId="49" fontId="19" fillId="19" borderId="36" xfId="0" applyNumberFormat="1" applyFont="1" applyFill="1" applyBorder="1" applyAlignment="1" applyProtection="1">
      <alignment horizontal="center" vertical="top"/>
      <protection hidden="1"/>
    </xf>
    <xf numFmtId="49" fontId="19" fillId="19" borderId="37" xfId="0" applyNumberFormat="1" applyFont="1" applyFill="1" applyBorder="1" applyAlignment="1" applyProtection="1">
      <alignment horizontal="center" vertical="top"/>
      <protection hidden="1"/>
    </xf>
    <xf numFmtId="49" fontId="18" fillId="11" borderId="7" xfId="0" applyNumberFormat="1" applyFont="1" applyFill="1" applyBorder="1" applyAlignment="1" applyProtection="1">
      <alignment horizontal="center" wrapText="1"/>
      <protection hidden="1"/>
    </xf>
    <xf numFmtId="49" fontId="18" fillId="11" borderId="3" xfId="0" applyNumberFormat="1" applyFont="1" applyFill="1" applyBorder="1" applyAlignment="1" applyProtection="1">
      <alignment horizontal="center" wrapText="1"/>
      <protection hidden="1"/>
    </xf>
    <xf numFmtId="49" fontId="18" fillId="11" borderId="4" xfId="0" applyNumberFormat="1" applyFont="1" applyFill="1" applyBorder="1" applyAlignment="1" applyProtection="1">
      <alignment horizontal="center" wrapText="1"/>
      <protection hidden="1"/>
    </xf>
    <xf numFmtId="49" fontId="19" fillId="11" borderId="23" xfId="0" applyNumberFormat="1" applyFont="1" applyFill="1" applyBorder="1" applyAlignment="1" applyProtection="1">
      <alignment horizontal="center" vertical="top" wrapText="1"/>
      <protection hidden="1"/>
    </xf>
    <xf numFmtId="49" fontId="19" fillId="11" borderId="10" xfId="0" applyNumberFormat="1" applyFont="1" applyFill="1" applyBorder="1" applyAlignment="1" applyProtection="1">
      <alignment horizontal="center" vertical="top" wrapText="1"/>
      <protection hidden="1"/>
    </xf>
    <xf numFmtId="49" fontId="21" fillId="11" borderId="12" xfId="0" applyNumberFormat="1" applyFont="1" applyFill="1" applyBorder="1" applyAlignment="1" applyProtection="1">
      <alignment horizontal="center" vertical="top" wrapText="1"/>
      <protection hidden="1"/>
    </xf>
    <xf numFmtId="49" fontId="21" fillId="11" borderId="13" xfId="0" applyNumberFormat="1" applyFont="1" applyFill="1" applyBorder="1" applyAlignment="1" applyProtection="1">
      <alignment horizontal="center" vertical="top" wrapText="1"/>
      <protection hidden="1"/>
    </xf>
    <xf numFmtId="49" fontId="20" fillId="11" borderId="12" xfId="0" applyNumberFormat="1" applyFont="1" applyFill="1" applyBorder="1" applyAlignment="1" applyProtection="1">
      <alignment horizontal="center" vertical="top" wrapText="1"/>
      <protection hidden="1"/>
    </xf>
    <xf numFmtId="49" fontId="20" fillId="11" borderId="13" xfId="0" applyNumberFormat="1" applyFont="1" applyFill="1" applyBorder="1" applyAlignment="1" applyProtection="1">
      <alignment horizontal="center" vertical="top" wrapText="1"/>
      <protection hidden="1"/>
    </xf>
    <xf numFmtId="49" fontId="20" fillId="11" borderId="28" xfId="0" applyNumberFormat="1" applyFont="1" applyFill="1" applyBorder="1" applyAlignment="1" applyProtection="1">
      <alignment horizontal="center" vertical="top" wrapText="1"/>
      <protection hidden="1"/>
    </xf>
    <xf numFmtId="49" fontId="20" fillId="11" borderId="6" xfId="0" applyNumberFormat="1" applyFont="1" applyFill="1" applyBorder="1" applyAlignment="1" applyProtection="1">
      <alignment horizontal="center" vertical="top" wrapText="1"/>
      <protection hidden="1"/>
    </xf>
    <xf numFmtId="49" fontId="18" fillId="6" borderId="3" xfId="0" applyNumberFormat="1" applyFont="1" applyFill="1" applyBorder="1" applyAlignment="1" applyProtection="1">
      <alignment horizontal="center" vertical="top" wrapText="1" readingOrder="2"/>
      <protection hidden="1"/>
    </xf>
    <xf numFmtId="49" fontId="11" fillId="6" borderId="28" xfId="0" applyNumberFormat="1" applyFont="1" applyFill="1" applyBorder="1" applyAlignment="1" applyProtection="1">
      <alignment horizontal="right" vertical="top" wrapText="1" readingOrder="2"/>
      <protection hidden="1"/>
    </xf>
    <xf numFmtId="49" fontId="11" fillId="6" borderId="6" xfId="0" applyNumberFormat="1" applyFont="1" applyFill="1" applyBorder="1" applyAlignment="1" applyProtection="1">
      <alignment horizontal="right" vertical="top" wrapText="1" readingOrder="2"/>
      <protection hidden="1"/>
    </xf>
    <xf numFmtId="49" fontId="18" fillId="6" borderId="12" xfId="0" applyNumberFormat="1" applyFont="1" applyFill="1" applyBorder="1" applyAlignment="1" applyProtection="1">
      <alignment horizontal="center" vertical="top" wrapText="1" readingOrder="2"/>
      <protection hidden="1"/>
    </xf>
    <xf numFmtId="49" fontId="19" fillId="19" borderId="19" xfId="0" applyNumberFormat="1" applyFont="1" applyFill="1" applyBorder="1" applyAlignment="1" applyProtection="1">
      <alignment horizontal="center" vertical="top"/>
      <protection hidden="1"/>
    </xf>
    <xf numFmtId="49" fontId="19" fillId="19" borderId="39" xfId="0" applyNumberFormat="1" applyFont="1" applyFill="1" applyBorder="1" applyAlignment="1" applyProtection="1">
      <alignment horizontal="center" vertical="top"/>
      <protection hidden="1"/>
    </xf>
    <xf numFmtId="49" fontId="19" fillId="19" borderId="5" xfId="0" applyNumberFormat="1" applyFont="1" applyFill="1" applyBorder="1" applyAlignment="1" applyProtection="1">
      <alignment horizontal="center" vertical="top"/>
      <protection hidden="1"/>
    </xf>
    <xf numFmtId="49" fontId="18" fillId="15" borderId="2" xfId="0" applyNumberFormat="1" applyFont="1" applyFill="1" applyBorder="1" applyAlignment="1" applyProtection="1">
      <alignment horizontal="center" vertical="top" readingOrder="2"/>
      <protection hidden="1"/>
    </xf>
    <xf numFmtId="0" fontId="8" fillId="13" borderId="35" xfId="0" applyFont="1" applyFill="1" applyBorder="1" applyAlignment="1" applyProtection="1">
      <alignment horizontal="center" vertical="center" wrapText="1" readingOrder="2"/>
      <protection hidden="1"/>
    </xf>
    <xf numFmtId="0" fontId="8" fillId="13" borderId="40" xfId="0" applyFont="1" applyFill="1" applyBorder="1" applyAlignment="1" applyProtection="1">
      <alignment horizontal="center" vertical="center" wrapText="1" readingOrder="2"/>
      <protection hidden="1"/>
    </xf>
    <xf numFmtId="164" fontId="8" fillId="6" borderId="7" xfId="0" applyNumberFormat="1" applyFont="1" applyFill="1" applyBorder="1" applyAlignment="1" applyProtection="1">
      <alignment horizontal="center" vertical="center" wrapText="1" readingOrder="2"/>
      <protection hidden="1"/>
    </xf>
    <xf numFmtId="164" fontId="8" fillId="6" borderId="10" xfId="0" applyNumberFormat="1" applyFont="1" applyFill="1" applyBorder="1" applyAlignment="1" applyProtection="1">
      <alignment horizontal="center" vertical="center" wrapText="1" readingOrder="2"/>
      <protection hidden="1"/>
    </xf>
    <xf numFmtId="164" fontId="16" fillId="0" borderId="3" xfId="0" applyNumberFormat="1" applyFont="1" applyFill="1" applyBorder="1" applyAlignment="1">
      <alignment horizontal="center" vertical="center"/>
    </xf>
    <xf numFmtId="0" fontId="16" fillId="0" borderId="13" xfId="0" applyFont="1" applyFill="1" applyBorder="1" applyAlignment="1">
      <alignment horizontal="center" vertical="center"/>
    </xf>
    <xf numFmtId="0" fontId="8" fillId="24" borderId="18" xfId="0" applyFont="1" applyFill="1" applyBorder="1" applyAlignment="1" applyProtection="1">
      <alignment horizontal="center" vertical="center" wrapText="1" readingOrder="2"/>
      <protection hidden="1"/>
    </xf>
    <xf numFmtId="0" fontId="8" fillId="24" borderId="20" xfId="0" applyFont="1" applyFill="1" applyBorder="1" applyAlignment="1" applyProtection="1">
      <alignment horizontal="center" vertical="center" wrapText="1" readingOrder="2"/>
      <protection hidden="1"/>
    </xf>
    <xf numFmtId="0" fontId="12" fillId="8" borderId="28" xfId="0" applyFont="1" applyFill="1" applyBorder="1" applyAlignment="1" applyProtection="1">
      <alignment horizontal="right" vertical="top" wrapText="1" readingOrder="2"/>
      <protection hidden="1"/>
    </xf>
    <xf numFmtId="0" fontId="12" fillId="8" borderId="6" xfId="0" applyFont="1" applyFill="1" applyBorder="1" applyAlignment="1" applyProtection="1">
      <alignment horizontal="right" vertical="top" wrapText="1" readingOrder="2"/>
      <protection hidden="1"/>
    </xf>
    <xf numFmtId="0" fontId="16" fillId="0" borderId="3" xfId="0" applyFont="1" applyFill="1" applyBorder="1" applyAlignment="1">
      <alignment horizontal="center" vertical="center"/>
    </xf>
    <xf numFmtId="0" fontId="12" fillId="8" borderId="12" xfId="0" applyFont="1" applyFill="1" applyBorder="1" applyAlignment="1" applyProtection="1">
      <alignment horizontal="right" vertical="top" wrapText="1" readingOrder="2"/>
      <protection hidden="1"/>
    </xf>
    <xf numFmtId="0" fontId="12" fillId="8" borderId="13" xfId="0" applyFont="1" applyFill="1" applyBorder="1" applyAlignment="1" applyProtection="1">
      <alignment horizontal="right" vertical="top" wrapText="1" readingOrder="2"/>
      <protection hidden="1"/>
    </xf>
    <xf numFmtId="0" fontId="8" fillId="12" borderId="24" xfId="0" applyFont="1" applyFill="1" applyBorder="1" applyAlignment="1" applyProtection="1">
      <alignment horizontal="center" vertical="center" wrapText="1" readingOrder="2"/>
      <protection hidden="1"/>
    </xf>
    <xf numFmtId="0" fontId="8" fillId="12" borderId="8" xfId="0" applyFont="1" applyFill="1" applyBorder="1" applyAlignment="1" applyProtection="1">
      <alignment horizontal="center" vertical="center" wrapText="1" readingOrder="2"/>
      <protection hidden="1"/>
    </xf>
    <xf numFmtId="0" fontId="12" fillId="8" borderId="27" xfId="0" applyFont="1" applyFill="1" applyBorder="1" applyAlignment="1" applyProtection="1">
      <alignment horizontal="right" vertical="top" wrapText="1" readingOrder="2"/>
      <protection hidden="1"/>
    </xf>
    <xf numFmtId="0" fontId="12" fillId="8" borderId="29" xfId="0" applyFont="1" applyFill="1" applyBorder="1" applyAlignment="1" applyProtection="1">
      <alignment horizontal="right" vertical="top" wrapText="1" readingOrder="2"/>
      <protection hidden="1"/>
    </xf>
    <xf numFmtId="164" fontId="8" fillId="11" borderId="25" xfId="0" applyNumberFormat="1" applyFont="1" applyFill="1" applyBorder="1" applyAlignment="1" applyProtection="1">
      <alignment horizontal="center" vertical="center" wrapText="1"/>
      <protection hidden="1"/>
    </xf>
    <xf numFmtId="164" fontId="8" fillId="11" borderId="16" xfId="0" applyNumberFormat="1" applyFont="1" applyFill="1" applyBorder="1" applyAlignment="1" applyProtection="1">
      <alignment horizontal="center" vertical="center" wrapText="1"/>
      <protection hidden="1"/>
    </xf>
    <xf numFmtId="0" fontId="8" fillId="12" borderId="3" xfId="0" applyFont="1" applyFill="1" applyBorder="1" applyAlignment="1" applyProtection="1">
      <alignment horizontal="center" vertical="center" wrapText="1" readingOrder="2"/>
      <protection hidden="1"/>
    </xf>
    <xf numFmtId="0" fontId="8" fillId="12" borderId="4" xfId="0" applyFont="1" applyFill="1" applyBorder="1" applyAlignment="1" applyProtection="1">
      <alignment horizontal="center" vertical="center" wrapText="1" readingOrder="2"/>
      <protection hidden="1"/>
    </xf>
    <xf numFmtId="0" fontId="12" fillId="8" borderId="18" xfId="0" applyFont="1" applyFill="1" applyBorder="1" applyAlignment="1" applyProtection="1">
      <alignment horizontal="right" vertical="top" wrapText="1" readingOrder="2"/>
      <protection hidden="1"/>
    </xf>
    <xf numFmtId="0" fontId="12" fillId="8" borderId="20" xfId="0" applyFont="1" applyFill="1" applyBorder="1" applyAlignment="1" applyProtection="1">
      <alignment horizontal="right" vertical="top" wrapText="1" readingOrder="2"/>
      <protection hidden="1"/>
    </xf>
    <xf numFmtId="0" fontId="16" fillId="0" borderId="4" xfId="0" applyFont="1" applyFill="1" applyBorder="1" applyAlignment="1">
      <alignment horizontal="center" vertical="center"/>
    </xf>
    <xf numFmtId="0" fontId="16" fillId="0" borderId="6" xfId="0" applyFont="1" applyFill="1" applyBorder="1" applyAlignment="1">
      <alignment horizontal="center" vertical="center"/>
    </xf>
    <xf numFmtId="2" fontId="14" fillId="16" borderId="30" xfId="1" applyNumberFormat="1" applyFont="1" applyFill="1" applyBorder="1" applyAlignment="1" applyProtection="1">
      <alignment horizontal="center" vertical="center" wrapText="1" readingOrder="2"/>
      <protection hidden="1"/>
    </xf>
    <xf numFmtId="2" fontId="14" fillId="16" borderId="32" xfId="1" applyNumberFormat="1" applyFont="1" applyFill="1" applyBorder="1" applyAlignment="1" applyProtection="1">
      <alignment horizontal="center" vertical="center" wrapText="1" readingOrder="2"/>
      <protection hidden="1"/>
    </xf>
    <xf numFmtId="164" fontId="16" fillId="0" borderId="7" xfId="0" applyNumberFormat="1" applyFont="1" applyFill="1" applyBorder="1" applyAlignment="1">
      <alignment horizontal="center" vertical="center"/>
    </xf>
    <xf numFmtId="0" fontId="16" fillId="0" borderId="10" xfId="0" applyFont="1" applyFill="1" applyBorder="1" applyAlignment="1">
      <alignment horizontal="center" vertical="center"/>
    </xf>
    <xf numFmtId="0" fontId="8" fillId="7" borderId="7" xfId="0" applyNumberFormat="1" applyFont="1" applyFill="1" applyBorder="1" applyAlignment="1" applyProtection="1">
      <alignment horizontal="center" vertical="center" wrapText="1" readingOrder="2"/>
      <protection hidden="1"/>
    </xf>
    <xf numFmtId="0" fontId="8" fillId="7" borderId="10" xfId="0" applyNumberFormat="1" applyFont="1" applyFill="1" applyBorder="1" applyAlignment="1" applyProtection="1">
      <alignment horizontal="center" vertical="center" wrapText="1" readingOrder="2"/>
      <protection hidden="1"/>
    </xf>
    <xf numFmtId="0" fontId="8" fillId="7" borderId="3" xfId="0" applyNumberFormat="1" applyFont="1" applyFill="1" applyBorder="1" applyAlignment="1" applyProtection="1">
      <alignment horizontal="center" vertical="center" wrapText="1" readingOrder="2"/>
      <protection hidden="1"/>
    </xf>
    <xf numFmtId="0" fontId="8" fillId="7" borderId="13" xfId="0" applyNumberFormat="1" applyFont="1" applyFill="1" applyBorder="1" applyAlignment="1" applyProtection="1">
      <alignment horizontal="center" vertical="center" wrapText="1" readingOrder="2"/>
      <protection hidden="1"/>
    </xf>
    <xf numFmtId="0" fontId="17" fillId="7" borderId="7" xfId="0" applyFont="1" applyFill="1" applyBorder="1" applyAlignment="1" applyProtection="1">
      <alignment horizontal="center" vertical="center" wrapText="1" readingOrder="2"/>
      <protection hidden="1"/>
    </xf>
    <xf numFmtId="0" fontId="17" fillId="7" borderId="23" xfId="0" applyFont="1" applyFill="1" applyBorder="1" applyAlignment="1" applyProtection="1">
      <alignment horizontal="center" vertical="center" wrapText="1" readingOrder="2"/>
      <protection hidden="1"/>
    </xf>
    <xf numFmtId="0" fontId="17" fillId="7" borderId="3" xfId="0" applyFont="1" applyFill="1" applyBorder="1" applyAlignment="1" applyProtection="1">
      <alignment horizontal="center" vertical="center" wrapText="1" readingOrder="2"/>
      <protection hidden="1"/>
    </xf>
    <xf numFmtId="0" fontId="17" fillId="7" borderId="12" xfId="0" applyFont="1" applyFill="1" applyBorder="1" applyAlignment="1" applyProtection="1">
      <alignment horizontal="center" vertical="center" wrapText="1" readingOrder="2"/>
      <protection hidden="1"/>
    </xf>
    <xf numFmtId="0" fontId="8" fillId="17" borderId="30" xfId="0" applyFont="1" applyFill="1" applyBorder="1" applyAlignment="1" applyProtection="1">
      <alignment horizontal="center" vertical="center" wrapText="1" readingOrder="2"/>
      <protection hidden="1"/>
    </xf>
    <xf numFmtId="0" fontId="8" fillId="17" borderId="31" xfId="0" applyFont="1" applyFill="1" applyBorder="1" applyAlignment="1" applyProtection="1">
      <alignment horizontal="center" vertical="center" wrapText="1" readingOrder="2"/>
      <protection hidden="1"/>
    </xf>
    <xf numFmtId="0" fontId="8" fillId="18" borderId="7" xfId="0" applyFont="1" applyFill="1" applyBorder="1" applyAlignment="1" applyProtection="1">
      <alignment horizontal="center" vertical="center" wrapText="1" readingOrder="2"/>
      <protection hidden="1"/>
    </xf>
    <xf numFmtId="0" fontId="8" fillId="18" borderId="3" xfId="0" applyFont="1" applyFill="1" applyBorder="1" applyAlignment="1" applyProtection="1">
      <alignment horizontal="center" vertical="center" wrapText="1" readingOrder="2"/>
      <protection hidden="1"/>
    </xf>
    <xf numFmtId="0" fontId="8" fillId="18" borderId="4" xfId="0" applyFont="1" applyFill="1" applyBorder="1" applyAlignment="1" applyProtection="1">
      <alignment horizontal="center" vertical="center" wrapText="1" readingOrder="2"/>
      <protection hidden="1"/>
    </xf>
    <xf numFmtId="0" fontId="0" fillId="0" borderId="19" xfId="0" applyBorder="1" applyAlignment="1">
      <alignment horizontal="center" vertical="center"/>
    </xf>
    <xf numFmtId="0" fontId="0" fillId="0" borderId="5" xfId="0" applyBorder="1" applyAlignment="1">
      <alignment horizontal="center" vertical="center"/>
    </xf>
    <xf numFmtId="0" fontId="8" fillId="7" borderId="22" xfId="0" applyNumberFormat="1" applyFont="1" applyFill="1" applyBorder="1" applyAlignment="1" applyProtection="1">
      <alignment horizontal="center" vertical="center" wrapText="1" readingOrder="2"/>
      <protection hidden="1"/>
    </xf>
    <xf numFmtId="0" fontId="8" fillId="7" borderId="20" xfId="0" applyNumberFormat="1" applyFont="1" applyFill="1" applyBorder="1" applyAlignment="1" applyProtection="1">
      <alignment horizontal="center" vertical="center" wrapText="1" readingOrder="2"/>
      <protection hidden="1"/>
    </xf>
    <xf numFmtId="9" fontId="9" fillId="2" borderId="10" xfId="1" applyFont="1" applyFill="1" applyBorder="1" applyAlignment="1" applyProtection="1">
      <alignment horizontal="center" vertical="center" wrapText="1" readingOrder="2"/>
      <protection hidden="1"/>
    </xf>
    <xf numFmtId="9" fontId="9" fillId="2" borderId="13" xfId="1" applyFont="1" applyFill="1" applyBorder="1" applyAlignment="1" applyProtection="1">
      <alignment horizontal="center" vertical="center" wrapText="1" readingOrder="2"/>
      <protection hidden="1"/>
    </xf>
    <xf numFmtId="9" fontId="9" fillId="2" borderId="6" xfId="1" applyFont="1" applyFill="1" applyBorder="1" applyAlignment="1" applyProtection="1">
      <alignment horizontal="center" vertical="center" wrapText="1" readingOrder="2"/>
      <protection hidden="1"/>
    </xf>
    <xf numFmtId="0" fontId="11" fillId="14" borderId="3"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5" fillId="0" borderId="7" xfId="0" applyFont="1" applyBorder="1" applyAlignment="1">
      <alignment horizontal="center"/>
    </xf>
    <xf numFmtId="0" fontId="5" fillId="0" borderId="10" xfId="0" applyFont="1" applyBorder="1" applyAlignment="1">
      <alignment horizontal="center"/>
    </xf>
    <xf numFmtId="0" fontId="5" fillId="21" borderId="4" xfId="0" applyFont="1" applyFill="1" applyBorder="1" applyAlignment="1">
      <alignment horizontal="center"/>
    </xf>
    <xf numFmtId="0" fontId="5" fillId="21" borderId="6" xfId="0" applyFont="1" applyFill="1" applyBorder="1" applyAlignment="1">
      <alignment horizontal="center"/>
    </xf>
    <xf numFmtId="0" fontId="10" fillId="14" borderId="7" xfId="0" applyFont="1" applyFill="1" applyBorder="1" applyAlignment="1">
      <alignment horizontal="center" vertical="center" wrapText="1"/>
    </xf>
    <xf numFmtId="0" fontId="10" fillId="14" borderId="10"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18" fillId="10" borderId="7" xfId="0" applyFont="1" applyFill="1" applyBorder="1" applyAlignment="1" applyProtection="1">
      <alignment horizontal="center" vertical="center" wrapText="1"/>
    </xf>
    <xf numFmtId="0" fontId="18" fillId="10" borderId="4" xfId="0" applyFont="1" applyFill="1" applyBorder="1" applyAlignment="1" applyProtection="1">
      <alignment horizontal="center" vertical="center" wrapText="1"/>
    </xf>
    <xf numFmtId="49" fontId="18" fillId="10" borderId="23" xfId="0" applyNumberFormat="1" applyFont="1" applyFill="1" applyBorder="1" applyAlignment="1" applyProtection="1">
      <alignment horizontal="center" vertical="center" wrapText="1"/>
    </xf>
    <xf numFmtId="49" fontId="18" fillId="10" borderId="10" xfId="0" applyNumberFormat="1" applyFont="1" applyFill="1" applyBorder="1" applyAlignment="1" applyProtection="1">
      <alignment horizontal="center" vertical="center" wrapText="1"/>
    </xf>
    <xf numFmtId="49" fontId="18" fillId="10" borderId="28" xfId="0" applyNumberFormat="1" applyFont="1" applyFill="1" applyBorder="1" applyAlignment="1" applyProtection="1">
      <alignment horizontal="center" vertical="center" wrapText="1"/>
    </xf>
    <xf numFmtId="49" fontId="18" fillId="10" borderId="6" xfId="0" applyNumberFormat="1" applyFont="1" applyFill="1" applyBorder="1" applyAlignment="1" applyProtection="1">
      <alignment horizontal="center" vertical="center" wrapText="1"/>
    </xf>
    <xf numFmtId="0" fontId="18" fillId="10" borderId="28" xfId="0" applyFont="1" applyFill="1" applyBorder="1" applyAlignment="1" applyProtection="1">
      <alignment horizontal="center" vertical="center" wrapText="1"/>
    </xf>
    <xf numFmtId="0" fontId="18" fillId="10" borderId="23" xfId="0" applyFont="1" applyFill="1" applyBorder="1" applyAlignment="1" applyProtection="1">
      <alignment horizontal="center" vertical="center" wrapText="1"/>
    </xf>
    <xf numFmtId="2" fontId="18" fillId="22" borderId="1" xfId="0" applyNumberFormat="1" applyFont="1" applyFill="1" applyBorder="1" applyAlignment="1" applyProtection="1">
      <alignment horizontal="center" vertical="center" wrapText="1"/>
    </xf>
    <xf numFmtId="2" fontId="18" fillId="22" borderId="15" xfId="0" applyNumberFormat="1" applyFont="1" applyFill="1" applyBorder="1" applyAlignment="1" applyProtection="1">
      <alignment horizontal="center" vertical="center" wrapText="1"/>
    </xf>
    <xf numFmtId="165" fontId="11" fillId="15" borderId="19" xfId="1" applyNumberFormat="1" applyFont="1" applyFill="1" applyBorder="1" applyAlignment="1" applyProtection="1">
      <alignment horizontal="center" vertical="center" wrapText="1"/>
    </xf>
    <xf numFmtId="165" fontId="11" fillId="15" borderId="5" xfId="1" applyNumberFormat="1" applyFont="1" applyFill="1" applyBorder="1" applyAlignment="1" applyProtection="1">
      <alignment horizontal="center" vertical="center" wrapText="1"/>
    </xf>
    <xf numFmtId="0" fontId="18" fillId="15" borderId="7" xfId="0" applyFont="1" applyFill="1" applyBorder="1" applyAlignment="1" applyProtection="1">
      <alignment horizontal="center" vertical="center" wrapText="1"/>
    </xf>
    <xf numFmtId="0" fontId="18" fillId="15" borderId="36" xfId="0" applyFont="1" applyFill="1" applyBorder="1" applyAlignment="1" applyProtection="1">
      <alignment horizontal="center" vertical="center" wrapText="1"/>
    </xf>
    <xf numFmtId="0" fontId="18" fillId="15" borderId="23" xfId="0" applyFont="1" applyFill="1" applyBorder="1" applyAlignment="1" applyProtection="1">
      <alignment horizontal="center" vertical="center" wrapText="1"/>
    </xf>
    <xf numFmtId="0" fontId="18" fillId="15" borderId="10" xfId="0" applyFont="1" applyFill="1" applyBorder="1" applyAlignment="1" applyProtection="1">
      <alignment horizontal="center" vertical="center" wrapText="1"/>
    </xf>
    <xf numFmtId="9" fontId="11" fillId="8" borderId="7" xfId="1" applyFont="1" applyFill="1" applyBorder="1" applyAlignment="1" applyProtection="1">
      <alignment horizontal="center" vertical="center" wrapText="1"/>
    </xf>
    <xf numFmtId="9" fontId="11" fillId="8" borderId="10" xfId="1" applyFont="1" applyFill="1" applyBorder="1" applyAlignment="1" applyProtection="1">
      <alignment horizontal="center" vertical="center" wrapText="1"/>
    </xf>
    <xf numFmtId="165" fontId="11" fillId="8" borderId="1" xfId="1" applyNumberFormat="1" applyFont="1" applyFill="1" applyBorder="1" applyAlignment="1" applyProtection="1">
      <alignment horizontal="center" vertical="center" wrapText="1"/>
    </xf>
    <xf numFmtId="165" fontId="11" fillId="8" borderId="15" xfId="1" applyNumberFormat="1" applyFont="1" applyFill="1" applyBorder="1" applyAlignment="1" applyProtection="1">
      <alignment horizontal="center" vertical="center" wrapText="1"/>
    </xf>
    <xf numFmtId="165" fontId="11" fillId="5" borderId="22" xfId="1" applyNumberFormat="1" applyFont="1" applyFill="1" applyBorder="1" applyAlignment="1" applyProtection="1">
      <alignment horizontal="center" vertical="center" wrapText="1"/>
    </xf>
    <xf numFmtId="165" fontId="11" fillId="5" borderId="20" xfId="1" applyNumberFormat="1" applyFont="1" applyFill="1" applyBorder="1" applyAlignment="1" applyProtection="1">
      <alignment horizontal="center" vertical="center" wrapText="1"/>
    </xf>
    <xf numFmtId="165" fontId="11" fillId="8" borderId="22" xfId="1" applyNumberFormat="1" applyFont="1" applyFill="1" applyBorder="1" applyAlignment="1" applyProtection="1">
      <alignment horizontal="center" vertical="center" wrapText="1"/>
    </xf>
    <xf numFmtId="165" fontId="11" fillId="8" borderId="20" xfId="1" applyNumberFormat="1" applyFont="1" applyFill="1" applyBorder="1" applyAlignment="1" applyProtection="1">
      <alignment horizontal="center" vertical="center" wrapText="1"/>
    </xf>
    <xf numFmtId="49" fontId="11" fillId="8" borderId="22" xfId="1" applyNumberFormat="1" applyFont="1" applyFill="1" applyBorder="1" applyAlignment="1" applyProtection="1">
      <alignment horizontal="center" vertical="center" wrapText="1"/>
    </xf>
    <xf numFmtId="0" fontId="11" fillId="8" borderId="20" xfId="1" applyNumberFormat="1" applyFont="1" applyFill="1" applyBorder="1" applyAlignment="1" applyProtection="1">
      <alignment horizontal="center" vertical="center" wrapText="1"/>
    </xf>
    <xf numFmtId="0" fontId="5" fillId="10" borderId="19" xfId="0" applyFont="1" applyFill="1" applyBorder="1" applyAlignment="1" applyProtection="1">
      <alignment horizontal="center"/>
    </xf>
    <xf numFmtId="0" fontId="5" fillId="10" borderId="5" xfId="0" applyFont="1" applyFill="1" applyBorder="1" applyAlignment="1" applyProtection="1">
      <alignment horizontal="center"/>
    </xf>
    <xf numFmtId="9" fontId="23" fillId="9" borderId="22" xfId="0" applyNumberFormat="1" applyFont="1" applyFill="1" applyBorder="1" applyAlignment="1" applyProtection="1">
      <alignment horizontal="center" vertical="center"/>
    </xf>
    <xf numFmtId="9" fontId="23" fillId="9" borderId="20" xfId="0" applyNumberFormat="1" applyFont="1" applyFill="1" applyBorder="1" applyAlignment="1" applyProtection="1">
      <alignment horizontal="center" vertical="center"/>
    </xf>
    <xf numFmtId="0" fontId="0" fillId="0" borderId="26" xfId="0" applyBorder="1" applyAlignment="1" applyProtection="1">
      <alignment horizontal="center"/>
    </xf>
  </cellXfs>
  <cellStyles count="3">
    <cellStyle name="Normal" xfId="0" builtinId="0"/>
    <cellStyle name="Percent" xfId="1" builtinId="5"/>
    <cellStyle name="היפר-קישור" xfId="2" builtinId="8"/>
  </cellStyles>
  <dxfs count="282">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showGridLines="0" rightToLeft="1" tabSelected="1" view="pageBreakPreview" zoomScaleNormal="100" zoomScaleSheetLayoutView="100" workbookViewId="0">
      <pane xSplit="3" ySplit="2" topLeftCell="D3" activePane="bottomRight" state="frozen"/>
      <selection pane="topRight" activeCell="D1" sqref="D1"/>
      <selection pane="bottomLeft" activeCell="A3" sqref="A3"/>
      <selection pane="bottomRight" sqref="A1:A9"/>
    </sheetView>
  </sheetViews>
  <sheetFormatPr defaultColWidth="9" defaultRowHeight="14.25" x14ac:dyDescent="0.2"/>
  <cols>
    <col min="1" max="1" width="8" style="16" bestFit="1" customWidth="1"/>
    <col min="2" max="2" width="53.625" style="17" customWidth="1"/>
    <col min="3" max="3" width="48.75" style="16" customWidth="1"/>
    <col min="4" max="10" width="12.75" style="13" customWidth="1"/>
    <col min="11" max="16384" width="9" style="13"/>
  </cols>
  <sheetData>
    <row r="1" spans="1:10" s="31" customFormat="1" ht="19.5" x14ac:dyDescent="0.2">
      <c r="A1" s="142" t="s">
        <v>0</v>
      </c>
      <c r="B1" s="145" t="s">
        <v>1</v>
      </c>
      <c r="C1" s="146"/>
      <c r="D1" s="45">
        <v>1</v>
      </c>
      <c r="E1" s="38">
        <v>2</v>
      </c>
      <c r="F1" s="38">
        <v>3</v>
      </c>
      <c r="G1" s="38">
        <v>4</v>
      </c>
      <c r="H1" s="38">
        <v>5</v>
      </c>
      <c r="I1" s="38">
        <v>6</v>
      </c>
      <c r="J1" s="39">
        <v>7</v>
      </c>
    </row>
    <row r="2" spans="1:10" s="30" customFormat="1" ht="18.75" x14ac:dyDescent="0.2">
      <c r="A2" s="143"/>
      <c r="B2" s="147" t="s">
        <v>15</v>
      </c>
      <c r="C2" s="148"/>
      <c r="D2" s="46"/>
      <c r="E2" s="33"/>
      <c r="F2" s="33"/>
      <c r="G2" s="33"/>
      <c r="H2" s="33"/>
      <c r="I2" s="33"/>
      <c r="J2" s="40"/>
    </row>
    <row r="3" spans="1:10" s="30" customFormat="1" ht="18.75" x14ac:dyDescent="0.2">
      <c r="A3" s="143"/>
      <c r="B3" s="147" t="s">
        <v>16</v>
      </c>
      <c r="C3" s="148"/>
      <c r="D3" s="46"/>
      <c r="E3" s="33"/>
      <c r="F3" s="33"/>
      <c r="G3" s="33"/>
      <c r="H3" s="33"/>
      <c r="I3" s="33"/>
      <c r="J3" s="40"/>
    </row>
    <row r="4" spans="1:10" s="30" customFormat="1" ht="33.75" customHeight="1" x14ac:dyDescent="0.2">
      <c r="A4" s="143"/>
      <c r="B4" s="147" t="s">
        <v>74</v>
      </c>
      <c r="C4" s="148"/>
      <c r="D4" s="46"/>
      <c r="E4" s="33"/>
      <c r="F4" s="33"/>
      <c r="G4" s="33"/>
      <c r="H4" s="33"/>
      <c r="I4" s="33"/>
      <c r="J4" s="40"/>
    </row>
    <row r="5" spans="1:10" s="30" customFormat="1" ht="18.75" x14ac:dyDescent="0.2">
      <c r="A5" s="143"/>
      <c r="B5" s="147" t="s">
        <v>75</v>
      </c>
      <c r="C5" s="148"/>
      <c r="D5" s="46"/>
      <c r="E5" s="33"/>
      <c r="F5" s="33"/>
      <c r="G5" s="33"/>
      <c r="H5" s="33"/>
      <c r="I5" s="33"/>
      <c r="J5" s="40"/>
    </row>
    <row r="6" spans="1:10" s="30" customFormat="1" ht="18.75" x14ac:dyDescent="0.2">
      <c r="A6" s="143"/>
      <c r="B6" s="147" t="s">
        <v>76</v>
      </c>
      <c r="C6" s="148"/>
      <c r="D6" s="46"/>
      <c r="E6" s="33"/>
      <c r="F6" s="33"/>
      <c r="G6" s="33"/>
      <c r="H6" s="33"/>
      <c r="I6" s="33"/>
      <c r="J6" s="40"/>
    </row>
    <row r="7" spans="1:10" s="30" customFormat="1" ht="15" x14ac:dyDescent="0.2">
      <c r="A7" s="143"/>
      <c r="B7" s="149" t="s">
        <v>19</v>
      </c>
      <c r="C7" s="150"/>
      <c r="D7" s="46"/>
      <c r="E7" s="33"/>
      <c r="F7" s="33"/>
      <c r="G7" s="33"/>
      <c r="H7" s="33"/>
      <c r="I7" s="33"/>
      <c r="J7" s="40"/>
    </row>
    <row r="8" spans="1:10" s="30" customFormat="1" ht="15" x14ac:dyDescent="0.2">
      <c r="A8" s="143"/>
      <c r="B8" s="149" t="s">
        <v>11</v>
      </c>
      <c r="C8" s="150"/>
      <c r="D8" s="46"/>
      <c r="E8" s="33"/>
      <c r="F8" s="33"/>
      <c r="G8" s="33"/>
      <c r="H8" s="33"/>
      <c r="I8" s="33"/>
      <c r="J8" s="40"/>
    </row>
    <row r="9" spans="1:10" s="30" customFormat="1" ht="15.75" thickBot="1" x14ac:dyDescent="0.25">
      <c r="A9" s="144"/>
      <c r="B9" s="151" t="s">
        <v>23</v>
      </c>
      <c r="C9" s="152"/>
      <c r="D9" s="47"/>
      <c r="E9" s="43"/>
      <c r="F9" s="43"/>
      <c r="G9" s="43"/>
      <c r="H9" s="43"/>
      <c r="I9" s="43"/>
      <c r="J9" s="44"/>
    </row>
    <row r="10" spans="1:10" ht="33.75" thickBot="1" x14ac:dyDescent="0.25">
      <c r="A10" s="70" t="s">
        <v>24</v>
      </c>
      <c r="B10" s="140" t="s">
        <v>25</v>
      </c>
      <c r="C10" s="141"/>
      <c r="D10" s="71" t="str">
        <f t="array" ref="D10">IF(OR(D11="פסילה",D17="פסילה",D22="פסילה",D28="פסילה",D32="פסילה"),"פסילה",IF(OR(D11="נדרשת השלמה",D17="נדרשת השלמה",D22="נדרשת השלמה",D28="נדרשת השלמה",D32="נדרשת השלמה"),"נדרשת השלמה","עמידה בדרישות"))</f>
        <v>נדרשת השלמה</v>
      </c>
      <c r="E10" s="71" t="str">
        <f t="array" ref="E10">IF(OR(E11="פסילה",E17="פסילה",E22="פסילה",E28="פסילה",E32="פסילה"),"פסילה",IF(OR(E11="נדרשת השלמה",E17="נדרשת השלמה",E22="נדרשת השלמה",E28="נדרשת השלמה",E32="נדרשת השלמה"),"נדרשת השלמה","עמידה בדרישות"))</f>
        <v>נדרשת השלמה</v>
      </c>
      <c r="F10" s="71" t="str">
        <f t="array" ref="F10">IF(OR(F11="פסילה",F17="פסילה",F22="פסילה",F28="פסילה",F32="פסילה"),"פסילה",IF(OR(F11="נדרשת השלמה",F17="נדרשת השלמה",F22="נדרשת השלמה",F28="נדרשת השלמה",F32="נדרשת השלמה"),"נדרשת השלמה","עמידה בדרישות"))</f>
        <v>נדרשת השלמה</v>
      </c>
      <c r="G10" s="71" t="str">
        <f t="array" ref="G10">IF(OR(G11="פסילה",G17="פסילה",G22="פסילה",G28="פסילה",G32="פסילה"),"פסילה",IF(OR(G11="נדרשת השלמה",G17="נדרשת השלמה",G22="נדרשת השלמה",G28="נדרשת השלמה",G32="נדרשת השלמה"),"נדרשת השלמה","עמידה בדרישות"))</f>
        <v>נדרשת השלמה</v>
      </c>
      <c r="H10" s="71" t="str">
        <f t="array" ref="H10">IF(OR(H11="פסילה",H17="פסילה",H22="פסילה",H28="פסילה",H32="פסילה"),"פסילה",IF(OR(H11="נדרשת השלמה",H17="נדרשת השלמה",H22="נדרשת השלמה",H28="נדרשת השלמה",H32="נדרשת השלמה"),"נדרשת השלמה","עמידה בדרישות"))</f>
        <v>נדרשת השלמה</v>
      </c>
      <c r="I10" s="71" t="str">
        <f t="array" ref="I10">IF(OR(I11="פסילה",I17="פסילה",I22="פסילה",I28="פסילה",I32="פסילה"),"פסילה",IF(OR(I11="נדרשת השלמה",I17="נדרשת השלמה",I22="נדרשת השלמה",I28="נדרשת השלמה",I32="נדרשת השלמה"),"נדרשת השלמה","עמידה בדרישות"))</f>
        <v>נדרשת השלמה</v>
      </c>
      <c r="J10" s="71" t="str">
        <f t="array" ref="J10">IF(OR(J11="פסילה",J17="פסילה",J22="פסילה",J28="פסילה",J32="פסילה"),"פסילה",IF(OR(J11="נדרשת השלמה",J17="נדרשת השלמה",J22="נדרשת השלמה",J28="נדרשת השלמה",J32="נדרשת השלמה"),"נדרשת השלמה","עמידה בדרישות"))</f>
        <v>נדרשת השלמה</v>
      </c>
    </row>
    <row r="11" spans="1:10" s="18" customFormat="1" ht="33" x14ac:dyDescent="0.2">
      <c r="A11" s="69" t="s">
        <v>26</v>
      </c>
      <c r="B11" s="136" t="s">
        <v>36</v>
      </c>
      <c r="C11" s="137"/>
      <c r="D11" s="57" t="str">
        <f t="array" ref="D11">IF(SUM(LEN(D12:D16)-LEN(SUBSTITUTE(D12:D16,"V","")))+SUM(LEN(D12:D16)-LEN(SUBSTITUTE(D12:D16,"ל.ר.","")))/LEN("ל.ר.")=5,"עמידה בדרישות",IF(SUM(LEN(D12:D16)-LEN(SUBSTITUTE(D12:D16,"X","")))&gt;0,"פסילה","נדרשת השלמה"))</f>
        <v>נדרשת השלמה</v>
      </c>
      <c r="E11" s="58" t="str">
        <f t="array" ref="E11">IF(SUM(LEN(E12:E16)-LEN(SUBSTITUTE(E12:E16,"V","")))+SUM(LEN(E12:E16)-LEN(SUBSTITUTE(E12:E16,"ל.ר.","")))/LEN("ל.ר.")=5,"עמידה בדרישות",IF(SUM(LEN(E12:E16)-LEN(SUBSTITUTE(E12:E16,"X","")))&gt;0,"פסילה","נדרשת השלמה"))</f>
        <v>נדרשת השלמה</v>
      </c>
      <c r="F11" s="58" t="str">
        <f t="array" ref="F11">IF(SUM(LEN(F12:F16)-LEN(SUBSTITUTE(F12:F16,"V","")))+SUM(LEN(F12:F16)-LEN(SUBSTITUTE(F12:F16,"ל.ר.","")))/LEN("ל.ר.")=5,"עמידה בדרישות",IF(SUM(LEN(F12:F16)-LEN(SUBSTITUTE(F12:F16,"X","")))&gt;0,"פסילה","נדרשת השלמה"))</f>
        <v>נדרשת השלמה</v>
      </c>
      <c r="G11" s="58" t="str">
        <f t="array" ref="G11">IF(SUM(LEN(G12:G16)-LEN(SUBSTITUTE(G12:G16,"V","")))+SUM(LEN(G12:G16)-LEN(SUBSTITUTE(G12:G16,"ל.ר.","")))/LEN("ל.ר.")=5,"עמידה בדרישות",IF(SUM(LEN(G12:G16)-LEN(SUBSTITUTE(G12:G16,"X","")))&gt;0,"פסילה","נדרשת השלמה"))</f>
        <v>נדרשת השלמה</v>
      </c>
      <c r="H11" s="58" t="str">
        <f t="array" ref="H11">IF(SUM(LEN(H12:H16)-LEN(SUBSTITUTE(H12:H16,"V","")))+SUM(LEN(H12:H16)-LEN(SUBSTITUTE(H12:H16,"ל.ר.","")))/LEN("ל.ר.")=5,"עמידה בדרישות",IF(SUM(LEN(H12:H16)-LEN(SUBSTITUTE(H12:H16,"X","")))&gt;0,"פסילה","נדרשת השלמה"))</f>
        <v>נדרשת השלמה</v>
      </c>
      <c r="I11" s="58" t="str">
        <f t="array" ref="I11">IF(SUM(LEN(I12:I16)-LEN(SUBSTITUTE(I12:I16,"V","")))+SUM(LEN(I12:I16)-LEN(SUBSTITUTE(I12:I16,"ל.ר.","")))/LEN("ל.ר.")=5,"עמידה בדרישות",IF(SUM(LEN(I12:I16)-LEN(SUBSTITUTE(I12:I16,"X","")))&gt;0,"פסילה","נדרשת השלמה"))</f>
        <v>נדרשת השלמה</v>
      </c>
      <c r="J11" s="59" t="str">
        <f t="array" ref="J11">IF(SUM(LEN(J12:J16)-LEN(SUBSTITUTE(J12:J16,"V","")))+SUM(LEN(J12:J16)-LEN(SUBSTITUTE(J12:J16,"ל.ר.","")))/LEN("ל.ר.")=5,"עמידה בדרישות",IF(SUM(LEN(J12:J16)-LEN(SUBSTITUTE(J12:J16,"X","")))&gt;0,"פסילה","נדרשת השלמה"))</f>
        <v>נדרשת השלמה</v>
      </c>
    </row>
    <row r="12" spans="1:10" s="18" customFormat="1" ht="15.75" x14ac:dyDescent="0.2">
      <c r="A12" s="20" t="s">
        <v>37</v>
      </c>
      <c r="B12" s="138" t="s">
        <v>66</v>
      </c>
      <c r="C12" s="139"/>
      <c r="D12" s="48"/>
      <c r="E12" s="35"/>
      <c r="F12" s="35"/>
      <c r="G12" s="35"/>
      <c r="H12" s="35"/>
      <c r="I12" s="35"/>
      <c r="J12" s="41"/>
    </row>
    <row r="13" spans="1:10" s="18" customFormat="1" ht="35.25" customHeight="1" x14ac:dyDescent="0.2">
      <c r="A13" s="20" t="s">
        <v>62</v>
      </c>
      <c r="B13" s="138" t="s">
        <v>65</v>
      </c>
      <c r="C13" s="139"/>
      <c r="D13" s="48"/>
      <c r="E13" s="35"/>
      <c r="F13" s="35"/>
      <c r="G13" s="35"/>
      <c r="H13" s="35"/>
      <c r="I13" s="35"/>
      <c r="J13" s="41"/>
    </row>
    <row r="14" spans="1:10" s="18" customFormat="1" ht="48" customHeight="1" x14ac:dyDescent="0.2">
      <c r="A14" s="20" t="s">
        <v>63</v>
      </c>
      <c r="B14" s="138" t="s">
        <v>80</v>
      </c>
      <c r="C14" s="139"/>
      <c r="D14" s="48"/>
      <c r="E14" s="35"/>
      <c r="F14" s="35"/>
      <c r="G14" s="35"/>
      <c r="H14" s="35"/>
      <c r="I14" s="35"/>
      <c r="J14" s="41"/>
    </row>
    <row r="15" spans="1:10" s="18" customFormat="1" ht="36" customHeight="1" x14ac:dyDescent="0.2">
      <c r="A15" s="20" t="s">
        <v>64</v>
      </c>
      <c r="B15" s="138" t="s">
        <v>83</v>
      </c>
      <c r="C15" s="139"/>
      <c r="D15" s="48"/>
      <c r="E15" s="35"/>
      <c r="F15" s="35"/>
      <c r="G15" s="35"/>
      <c r="H15" s="35"/>
      <c r="I15" s="35"/>
      <c r="J15" s="41"/>
    </row>
    <row r="16" spans="1:10" s="18" customFormat="1" ht="51.75" customHeight="1" thickBot="1" x14ac:dyDescent="0.25">
      <c r="A16" s="63" t="s">
        <v>82</v>
      </c>
      <c r="B16" s="154" t="s">
        <v>27</v>
      </c>
      <c r="C16" s="155"/>
      <c r="D16" s="66"/>
      <c r="E16" s="67"/>
      <c r="F16" s="67"/>
      <c r="G16" s="67"/>
      <c r="H16" s="67"/>
      <c r="I16" s="67"/>
      <c r="J16" s="68"/>
    </row>
    <row r="17" spans="1:10" s="18" customFormat="1" ht="33" x14ac:dyDescent="0.2">
      <c r="A17" s="69" t="s">
        <v>26</v>
      </c>
      <c r="B17" s="136" t="s">
        <v>77</v>
      </c>
      <c r="C17" s="137"/>
      <c r="D17" s="57" t="str">
        <f t="array" ref="D17">IF(SUM(LEN(D18:D21)-LEN(SUBSTITUTE(D18:D21,"V","")))+SUM(LEN(D18:D21)-LEN(SUBSTITUTE(D18:D21,"ל.ר.","")))/LEN("ל.ר.")=4,"עמידה בדרישות",IF(SUM(LEN(D18:D21)-LEN(SUBSTITUTE(D18:D21,"X","")))&gt;0,"פסילה","נדרשת השלמה"))</f>
        <v>נדרשת השלמה</v>
      </c>
      <c r="E17" s="58" t="str">
        <f t="array" ref="E17">IF(SUM(LEN(E18:E21)-LEN(SUBSTITUTE(E18:E21,"V","")))+SUM(LEN(E18:E21)-LEN(SUBSTITUTE(E18:E21,"ל.ר.","")))/LEN("ל.ר.")=4,"עמידה בדרישות",IF(SUM(LEN(E18:E21)-LEN(SUBSTITUTE(E18:E21,"X","")))&gt;0,"פסילה","נדרשת השלמה"))</f>
        <v>נדרשת השלמה</v>
      </c>
      <c r="F17" s="58" t="str">
        <f t="array" ref="F17">IF(SUM(LEN(F18:F21)-LEN(SUBSTITUTE(F18:F21,"V","")))+SUM(LEN(F18:F21)-LEN(SUBSTITUTE(F18:F21,"ל.ר.","")))/LEN("ל.ר.")=4,"עמידה בדרישות",IF(SUM(LEN(F18:F21)-LEN(SUBSTITUTE(F18:F21,"X","")))&gt;0,"פסילה","נדרשת השלמה"))</f>
        <v>נדרשת השלמה</v>
      </c>
      <c r="G17" s="58" t="str">
        <f t="array" ref="G17">IF(SUM(LEN(G18:G21)-LEN(SUBSTITUTE(G18:G21,"V","")))+SUM(LEN(G18:G21)-LEN(SUBSTITUTE(G18:G21,"ל.ר.","")))/LEN("ל.ר.")=4,"עמידה בדרישות",IF(SUM(LEN(G18:G21)-LEN(SUBSTITUTE(G18:G21,"X","")))&gt;0,"פסילה","נדרשת השלמה"))</f>
        <v>נדרשת השלמה</v>
      </c>
      <c r="H17" s="58" t="str">
        <f t="array" ref="H17">IF(SUM(LEN(H18:H21)-LEN(SUBSTITUTE(H18:H21,"V","")))+SUM(LEN(H18:H21)-LEN(SUBSTITUTE(H18:H21,"ל.ר.","")))/LEN("ל.ר.")=4,"עמידה בדרישות",IF(SUM(LEN(H18:H21)-LEN(SUBSTITUTE(H18:H21,"X","")))&gt;0,"פסילה","נדרשת השלמה"))</f>
        <v>נדרשת השלמה</v>
      </c>
      <c r="I17" s="58" t="str">
        <f t="array" ref="I17">IF(SUM(LEN(I18:I21)-LEN(SUBSTITUTE(I18:I21,"V","")))+SUM(LEN(I18:I21)-LEN(SUBSTITUTE(I18:I21,"ל.ר.","")))/LEN("ל.ר.")=4,"עמידה בדרישות",IF(SUM(LEN(I18:I21)-LEN(SUBSTITUTE(I18:I21,"X","")))&gt;0,"פסילה","נדרשת השלמה"))</f>
        <v>נדרשת השלמה</v>
      </c>
      <c r="J17" s="59" t="str">
        <f t="array" ref="J17">IF(SUM(LEN(J18:J21)-LEN(SUBSTITUTE(J18:J21,"V","")))+SUM(LEN(J18:J21)-LEN(SUBSTITUTE(J18:J21,"ל.ר.","")))/LEN("ל.ר.")=4,"עמידה בדרישות",IF(SUM(LEN(J18:J21)-LEN(SUBSTITUTE(J18:J21,"X","")))&gt;0,"פסילה","נדרשת השלמה"))</f>
        <v>נדרשת השלמה</v>
      </c>
    </row>
    <row r="18" spans="1:10" s="18" customFormat="1" ht="15.75" x14ac:dyDescent="0.2">
      <c r="A18" s="20" t="s">
        <v>37</v>
      </c>
      <c r="B18" s="138" t="s">
        <v>78</v>
      </c>
      <c r="C18" s="139"/>
      <c r="D18" s="48"/>
      <c r="E18" s="35"/>
      <c r="F18" s="35"/>
      <c r="G18" s="35"/>
      <c r="H18" s="35"/>
      <c r="I18" s="35"/>
      <c r="J18" s="41"/>
    </row>
    <row r="19" spans="1:10" s="18" customFormat="1" ht="36" customHeight="1" x14ac:dyDescent="0.2">
      <c r="A19" s="20" t="s">
        <v>62</v>
      </c>
      <c r="B19" s="138" t="s">
        <v>79</v>
      </c>
      <c r="C19" s="139"/>
      <c r="D19" s="48"/>
      <c r="E19" s="35"/>
      <c r="F19" s="35"/>
      <c r="G19" s="35"/>
      <c r="H19" s="35"/>
      <c r="I19" s="35"/>
      <c r="J19" s="41"/>
    </row>
    <row r="20" spans="1:10" s="18" customFormat="1" ht="50.25" customHeight="1" x14ac:dyDescent="0.2">
      <c r="A20" s="20" t="s">
        <v>63</v>
      </c>
      <c r="B20" s="138" t="s">
        <v>81</v>
      </c>
      <c r="C20" s="139"/>
      <c r="D20" s="48"/>
      <c r="E20" s="35"/>
      <c r="F20" s="35"/>
      <c r="G20" s="35"/>
      <c r="H20" s="35"/>
      <c r="I20" s="35"/>
      <c r="J20" s="41"/>
    </row>
    <row r="21" spans="1:10" s="18" customFormat="1" ht="51.75" customHeight="1" thickBot="1" x14ac:dyDescent="0.25">
      <c r="A21" s="63" t="s">
        <v>64</v>
      </c>
      <c r="B21" s="154" t="s">
        <v>84</v>
      </c>
      <c r="C21" s="155"/>
      <c r="D21" s="66"/>
      <c r="E21" s="67"/>
      <c r="F21" s="67"/>
      <c r="G21" s="67"/>
      <c r="H21" s="67"/>
      <c r="I21" s="67"/>
      <c r="J21" s="68"/>
    </row>
    <row r="22" spans="1:10" s="15" customFormat="1" ht="33" x14ac:dyDescent="0.2">
      <c r="A22" s="19" t="s">
        <v>38</v>
      </c>
      <c r="B22" s="136" t="s">
        <v>85</v>
      </c>
      <c r="C22" s="137"/>
      <c r="D22" s="57" t="str">
        <f t="array" ref="D22">IF(SUM(LEN(D23:D27)-LEN(SUBSTITUTE(D23:D27,"V","")))+SUM(LEN(D23:D27)-LEN(SUBSTITUTE(D23:D27,"ל.ר.","")))/LEN("ל.ר.")=5,"עמידה בדרישות",IF(SUM(LEN(D23:D27)-LEN(SUBSTITUTE(D23:D27,"X","")))&gt;0,"פסילה","נדרשת השלמה"))</f>
        <v>נדרשת השלמה</v>
      </c>
      <c r="E22" s="58" t="str">
        <f t="array" ref="E22">IF(SUM(LEN(E23:E27)-LEN(SUBSTITUTE(E23:E27,"V","")))+SUM(LEN(E23:E27)-LEN(SUBSTITUTE(E23:E27,"ל.ר.","")))/LEN("ל.ר.")=5,"עמידה בדרישות",IF(SUM(LEN(E23:E27)-LEN(SUBSTITUTE(E23:E27,"X","")))&gt;0,"פסילה","נדרשת השלמה"))</f>
        <v>נדרשת השלמה</v>
      </c>
      <c r="F22" s="58" t="str">
        <f t="array" ref="F22">IF(SUM(LEN(F23:F27)-LEN(SUBSTITUTE(F23:F27,"V","")))+SUM(LEN(F23:F27)-LEN(SUBSTITUTE(F23:F27,"ל.ר.","")))/LEN("ל.ר.")=5,"עמידה בדרישות",IF(SUM(LEN(F23:F27)-LEN(SUBSTITUTE(F23:F27,"X","")))&gt;0,"פסילה","נדרשת השלמה"))</f>
        <v>נדרשת השלמה</v>
      </c>
      <c r="G22" s="58" t="str">
        <f t="array" ref="G22">IF(SUM(LEN(G23:G27)-LEN(SUBSTITUTE(G23:G27,"V","")))+SUM(LEN(G23:G27)-LEN(SUBSTITUTE(G23:G27,"ל.ר.","")))/LEN("ל.ר.")=5,"עמידה בדרישות",IF(SUM(LEN(G23:G27)-LEN(SUBSTITUTE(G23:G27,"X","")))&gt;0,"פסילה","נדרשת השלמה"))</f>
        <v>נדרשת השלמה</v>
      </c>
      <c r="H22" s="58" t="str">
        <f t="array" ref="H22">IF(SUM(LEN(H23:H27)-LEN(SUBSTITUTE(H23:H27,"V","")))+SUM(LEN(H23:H27)-LEN(SUBSTITUTE(H23:H27,"ל.ר.","")))/LEN("ל.ר.")=5,"עמידה בדרישות",IF(SUM(LEN(H23:H27)-LEN(SUBSTITUTE(H23:H27,"X","")))&gt;0,"פסילה","נדרשת השלמה"))</f>
        <v>נדרשת השלמה</v>
      </c>
      <c r="I22" s="58" t="str">
        <f t="array" ref="I22">IF(SUM(LEN(I23:I27)-LEN(SUBSTITUTE(I23:I27,"V","")))+SUM(LEN(I23:I27)-LEN(SUBSTITUTE(I23:I27,"ל.ר.","")))/LEN("ל.ר.")=5,"עמידה בדרישות",IF(SUM(LEN(I23:I27)-LEN(SUBSTITUTE(I23:I27,"X","")))&gt;0,"פסילה","נדרשת השלמה"))</f>
        <v>נדרשת השלמה</v>
      </c>
      <c r="J22" s="59" t="str">
        <f t="array" ref="J22">IF(SUM(LEN(J23:J27)-LEN(SUBSTITUTE(J23:J27,"V","")))+SUM(LEN(J23:J27)-LEN(SUBSTITUTE(J23:J27,"ל.ר.","")))/LEN("ל.ר.")=5,"עמידה בדרישות",IF(SUM(LEN(J23:J27)-LEN(SUBSTITUTE(J23:J27,"X","")))&gt;0,"פסילה","נדרשת השלמה"))</f>
        <v>נדרשת השלמה</v>
      </c>
    </row>
    <row r="23" spans="1:10" s="14" customFormat="1" ht="31.5" customHeight="1" x14ac:dyDescent="0.2">
      <c r="A23" s="20" t="s">
        <v>86</v>
      </c>
      <c r="B23" s="138" t="s">
        <v>89</v>
      </c>
      <c r="C23" s="139"/>
      <c r="D23" s="48"/>
      <c r="E23" s="35"/>
      <c r="F23" s="35"/>
      <c r="G23" s="35"/>
      <c r="H23" s="35"/>
      <c r="I23" s="35"/>
      <c r="J23" s="41"/>
    </row>
    <row r="24" spans="1:10" s="14" customFormat="1" ht="15.75" customHeight="1" x14ac:dyDescent="0.2">
      <c r="A24" s="153" t="s">
        <v>87</v>
      </c>
      <c r="B24" s="138" t="s">
        <v>90</v>
      </c>
      <c r="C24" s="50" t="s">
        <v>93</v>
      </c>
      <c r="D24" s="48"/>
      <c r="E24" s="35"/>
      <c r="F24" s="35"/>
      <c r="G24" s="35"/>
      <c r="H24" s="35"/>
      <c r="I24" s="35"/>
      <c r="J24" s="41"/>
    </row>
    <row r="25" spans="1:10" s="14" customFormat="1" ht="15.75" x14ac:dyDescent="0.2">
      <c r="A25" s="153"/>
      <c r="B25" s="138"/>
      <c r="C25" s="50" t="s">
        <v>91</v>
      </c>
      <c r="D25" s="48"/>
      <c r="E25" s="35"/>
      <c r="F25" s="35"/>
      <c r="G25" s="35"/>
      <c r="H25" s="35"/>
      <c r="I25" s="35"/>
      <c r="J25" s="41"/>
    </row>
    <row r="26" spans="1:10" s="14" customFormat="1" ht="15.75" x14ac:dyDescent="0.2">
      <c r="A26" s="153"/>
      <c r="B26" s="138"/>
      <c r="C26" s="50" t="s">
        <v>92</v>
      </c>
      <c r="D26" s="48"/>
      <c r="E26" s="35"/>
      <c r="F26" s="35"/>
      <c r="G26" s="35"/>
      <c r="H26" s="35"/>
      <c r="I26" s="35"/>
      <c r="J26" s="41"/>
    </row>
    <row r="27" spans="1:10" s="14" customFormat="1" ht="48" customHeight="1" thickBot="1" x14ac:dyDescent="0.25">
      <c r="A27" s="63" t="s">
        <v>88</v>
      </c>
      <c r="B27" s="154" t="s">
        <v>94</v>
      </c>
      <c r="C27" s="155"/>
      <c r="D27" s="66"/>
      <c r="E27" s="67"/>
      <c r="F27" s="67"/>
      <c r="G27" s="67"/>
      <c r="H27" s="67"/>
      <c r="I27" s="67"/>
      <c r="J27" s="68"/>
    </row>
    <row r="28" spans="1:10" s="15" customFormat="1" ht="33" x14ac:dyDescent="0.2">
      <c r="A28" s="19" t="s">
        <v>39</v>
      </c>
      <c r="B28" s="136" t="s">
        <v>95</v>
      </c>
      <c r="C28" s="137"/>
      <c r="D28" s="57" t="str">
        <f t="array" ref="D28">IF(SUM(LEN(D29:D31)-LEN(SUBSTITUTE(D29:D31,"V","")))+SUM(LEN(D29:D31)-LEN(SUBSTITUTE(D29:D31,"ל.ר.","")))/LEN("ל.ר.")=3,"עמידה בדרישות",IF(SUM(LEN(D29:D31)-LEN(SUBSTITUTE(D29:D31,"X","")))&gt;0,"פסילה","נדרשת השלמה"))</f>
        <v>נדרשת השלמה</v>
      </c>
      <c r="E28" s="58" t="str">
        <f t="array" ref="E28">IF(SUM(LEN(E29:E31)-LEN(SUBSTITUTE(E29:E31,"V","")))+SUM(LEN(E29:E31)-LEN(SUBSTITUTE(E29:E31,"ל.ר.","")))/LEN("ל.ר.")=3,"עמידה בדרישות",IF(SUM(LEN(E29:E31)-LEN(SUBSTITUTE(E29:E31,"X","")))&gt;0,"פסילה","נדרשת השלמה"))</f>
        <v>נדרשת השלמה</v>
      </c>
      <c r="F28" s="58" t="str">
        <f t="array" ref="F28">IF(SUM(LEN(F29:F31)-LEN(SUBSTITUTE(F29:F31,"V","")))+SUM(LEN(F29:F31)-LEN(SUBSTITUTE(F29:F31,"ל.ר.","")))/LEN("ל.ר.")=3,"עמידה בדרישות",IF(SUM(LEN(F29:F31)-LEN(SUBSTITUTE(F29:F31,"X","")))&gt;0,"פסילה","נדרשת השלמה"))</f>
        <v>נדרשת השלמה</v>
      </c>
      <c r="G28" s="58" t="str">
        <f t="array" ref="G28">IF(SUM(LEN(G29:G31)-LEN(SUBSTITUTE(G29:G31,"V","")))+SUM(LEN(G29:G31)-LEN(SUBSTITUTE(G29:G31,"ל.ר.","")))/LEN("ל.ר.")=3,"עמידה בדרישות",IF(SUM(LEN(G29:G31)-LEN(SUBSTITUTE(G29:G31,"X","")))&gt;0,"פסילה","נדרשת השלמה"))</f>
        <v>נדרשת השלמה</v>
      </c>
      <c r="H28" s="58" t="str">
        <f t="array" ref="H28">IF(SUM(LEN(H29:H31)-LEN(SUBSTITUTE(H29:H31,"V","")))+SUM(LEN(H29:H31)-LEN(SUBSTITUTE(H29:H31,"ל.ר.","")))/LEN("ל.ר.")=3,"עמידה בדרישות",IF(SUM(LEN(H29:H31)-LEN(SUBSTITUTE(H29:H31,"X","")))&gt;0,"פסילה","נדרשת השלמה"))</f>
        <v>נדרשת השלמה</v>
      </c>
      <c r="I28" s="58" t="str">
        <f t="array" ref="I28">IF(SUM(LEN(I29:I31)-LEN(SUBSTITUTE(I29:I31,"V","")))+SUM(LEN(I29:I31)-LEN(SUBSTITUTE(I29:I31,"ל.ר.","")))/LEN("ל.ר.")=3,"עמידה בדרישות",IF(SUM(LEN(I29:I31)-LEN(SUBSTITUTE(I29:I31,"X","")))&gt;0,"פסילה","נדרשת השלמה"))</f>
        <v>נדרשת השלמה</v>
      </c>
      <c r="J28" s="59" t="str">
        <f t="array" ref="J28">IF(SUM(LEN(J29:J31)-LEN(SUBSTITUTE(J29:J31,"V","")))+SUM(LEN(J29:J31)-LEN(SUBSTITUTE(J29:J31,"ל.ר.","")))/LEN("ל.ר.")=3,"עמידה בדרישות",IF(SUM(LEN(J29:J31)-LEN(SUBSTITUTE(J29:J31,"X","")))&gt;0,"פסילה","נדרשת השלמה"))</f>
        <v>נדרשת השלמה</v>
      </c>
    </row>
    <row r="29" spans="1:10" s="14" customFormat="1" ht="48.75" customHeight="1" x14ac:dyDescent="0.2">
      <c r="A29" s="20" t="s">
        <v>96</v>
      </c>
      <c r="B29" s="138" t="s">
        <v>99</v>
      </c>
      <c r="C29" s="139"/>
      <c r="D29" s="48"/>
      <c r="E29" s="35"/>
      <c r="F29" s="35"/>
      <c r="G29" s="35"/>
      <c r="H29" s="35"/>
      <c r="I29" s="35"/>
      <c r="J29" s="41"/>
    </row>
    <row r="30" spans="1:10" s="14" customFormat="1" ht="36" customHeight="1" x14ac:dyDescent="0.2">
      <c r="A30" s="20" t="s">
        <v>97</v>
      </c>
      <c r="B30" s="138" t="s">
        <v>100</v>
      </c>
      <c r="C30" s="139"/>
      <c r="D30" s="48"/>
      <c r="E30" s="35"/>
      <c r="F30" s="35"/>
      <c r="G30" s="35"/>
      <c r="H30" s="35"/>
      <c r="I30" s="35"/>
      <c r="J30" s="41"/>
    </row>
    <row r="31" spans="1:10" s="14" customFormat="1" ht="34.5" customHeight="1" thickBot="1" x14ac:dyDescent="0.25">
      <c r="A31" s="63" t="s">
        <v>98</v>
      </c>
      <c r="B31" s="154" t="s">
        <v>101</v>
      </c>
      <c r="C31" s="155"/>
      <c r="D31" s="66"/>
      <c r="E31" s="67"/>
      <c r="F31" s="67"/>
      <c r="G31" s="67"/>
      <c r="H31" s="67"/>
      <c r="I31" s="67"/>
      <c r="J31" s="68"/>
    </row>
    <row r="32" spans="1:10" s="15" customFormat="1" ht="33" x14ac:dyDescent="0.2">
      <c r="A32" s="19" t="s">
        <v>38</v>
      </c>
      <c r="B32" s="136" t="s">
        <v>102</v>
      </c>
      <c r="C32" s="137"/>
      <c r="D32" s="57" t="str">
        <f t="array" ref="D32">IF(SUM(LEN(D33:D37)-LEN(SUBSTITUTE(D33:D37,"V","")))+SUM(LEN(D33:D37)-LEN(SUBSTITUTE(D33:D37,"ל.ר.","")))/LEN("ל.ר.")=5,"עמידה בדרישות",IF(SUM(LEN(D33:D37)-LEN(SUBSTITUTE(D33:D37,"X","")))&gt;0,"פסילה","נדרשת השלמה"))</f>
        <v>נדרשת השלמה</v>
      </c>
      <c r="E32" s="58" t="str">
        <f t="array" ref="E32">IF(SUM(LEN(E33:E37)-LEN(SUBSTITUTE(E33:E37,"V","")))+SUM(LEN(E33:E37)-LEN(SUBSTITUTE(E33:E37,"ל.ר.","")))/LEN("ל.ר.")=5,"עמידה בדרישות",IF(SUM(LEN(E33:E37)-LEN(SUBSTITUTE(E33:E37,"X","")))&gt;0,"פסילה","נדרשת השלמה"))</f>
        <v>נדרשת השלמה</v>
      </c>
      <c r="F32" s="58" t="str">
        <f t="array" ref="F32">IF(SUM(LEN(F33:F37)-LEN(SUBSTITUTE(F33:F37,"V","")))+SUM(LEN(F33:F37)-LEN(SUBSTITUTE(F33:F37,"ל.ר.","")))/LEN("ל.ר.")=5,"עמידה בדרישות",IF(SUM(LEN(F33:F37)-LEN(SUBSTITUTE(F33:F37,"X","")))&gt;0,"פסילה","נדרשת השלמה"))</f>
        <v>נדרשת השלמה</v>
      </c>
      <c r="G32" s="58" t="str">
        <f t="array" ref="G32">IF(SUM(LEN(G33:G37)-LEN(SUBSTITUTE(G33:G37,"V","")))+SUM(LEN(G33:G37)-LEN(SUBSTITUTE(G33:G37,"ל.ר.","")))/LEN("ל.ר.")=5,"עמידה בדרישות",IF(SUM(LEN(G33:G37)-LEN(SUBSTITUTE(G33:G37,"X","")))&gt;0,"פסילה","נדרשת השלמה"))</f>
        <v>נדרשת השלמה</v>
      </c>
      <c r="H32" s="58" t="str">
        <f t="array" ref="H32">IF(SUM(LEN(H33:H37)-LEN(SUBSTITUTE(H33:H37,"V","")))+SUM(LEN(H33:H37)-LEN(SUBSTITUTE(H33:H37,"ל.ר.","")))/LEN("ל.ר.")=5,"עמידה בדרישות",IF(SUM(LEN(H33:H37)-LEN(SUBSTITUTE(H33:H37,"X","")))&gt;0,"פסילה","נדרשת השלמה"))</f>
        <v>נדרשת השלמה</v>
      </c>
      <c r="I32" s="58" t="str">
        <f t="array" ref="I32">IF(SUM(LEN(I33:I37)-LEN(SUBSTITUTE(I33:I37,"V","")))+SUM(LEN(I33:I37)-LEN(SUBSTITUTE(I33:I37,"ל.ר.","")))/LEN("ל.ר.")=5,"עמידה בדרישות",IF(SUM(LEN(I33:I37)-LEN(SUBSTITUTE(I33:I37,"X","")))&gt;0,"פסילה","נדרשת השלמה"))</f>
        <v>נדרשת השלמה</v>
      </c>
      <c r="J32" s="59" t="str">
        <f t="array" ref="J32">IF(SUM(LEN(J33:J37)-LEN(SUBSTITUTE(J33:J37,"V","")))+SUM(LEN(J33:J37)-LEN(SUBSTITUTE(J33:J37,"ל.ר.","")))/LEN("ל.ר.")=5,"עמידה בדרישות",IF(SUM(LEN(J33:J37)-LEN(SUBSTITUTE(J33:J37,"X","")))&gt;0,"פסילה","נדרשת השלמה"))</f>
        <v>נדרשת השלמה</v>
      </c>
    </row>
    <row r="33" spans="1:10" s="14" customFormat="1" ht="63" x14ac:dyDescent="0.2">
      <c r="A33" s="20" t="s">
        <v>103</v>
      </c>
      <c r="B33" s="34" t="s">
        <v>107</v>
      </c>
      <c r="C33" s="51" t="s">
        <v>108</v>
      </c>
      <c r="D33" s="48"/>
      <c r="E33" s="35"/>
      <c r="F33" s="35"/>
      <c r="G33" s="35"/>
      <c r="H33" s="35"/>
      <c r="I33" s="35"/>
      <c r="J33" s="41"/>
    </row>
    <row r="34" spans="1:10" s="14" customFormat="1" ht="78.75" x14ac:dyDescent="0.2">
      <c r="A34" s="20" t="s">
        <v>104</v>
      </c>
      <c r="B34" s="34" t="s">
        <v>109</v>
      </c>
      <c r="C34" s="51" t="s">
        <v>110</v>
      </c>
      <c r="D34" s="48"/>
      <c r="E34" s="35"/>
      <c r="F34" s="35"/>
      <c r="G34" s="35"/>
      <c r="H34" s="35"/>
      <c r="I34" s="35"/>
      <c r="J34" s="41"/>
    </row>
    <row r="35" spans="1:10" s="14" customFormat="1" ht="48.75" customHeight="1" x14ac:dyDescent="0.2">
      <c r="A35" s="153" t="s">
        <v>105</v>
      </c>
      <c r="B35" s="156" t="s">
        <v>112</v>
      </c>
      <c r="C35" s="51" t="s">
        <v>111</v>
      </c>
      <c r="D35" s="48"/>
      <c r="E35" s="35"/>
      <c r="F35" s="35"/>
      <c r="G35" s="35"/>
      <c r="H35" s="35"/>
      <c r="I35" s="35"/>
      <c r="J35" s="41"/>
    </row>
    <row r="36" spans="1:10" s="14" customFormat="1" ht="78.75" x14ac:dyDescent="0.2">
      <c r="A36" s="153"/>
      <c r="B36" s="156"/>
      <c r="C36" s="51" t="s">
        <v>113</v>
      </c>
      <c r="D36" s="48"/>
      <c r="E36" s="35"/>
      <c r="F36" s="35"/>
      <c r="G36" s="35"/>
      <c r="H36" s="35"/>
      <c r="I36" s="35"/>
      <c r="J36" s="41"/>
    </row>
    <row r="37" spans="1:10" s="14" customFormat="1" ht="63.75" thickBot="1" x14ac:dyDescent="0.25">
      <c r="A37" s="63" t="s">
        <v>106</v>
      </c>
      <c r="B37" s="64" t="s">
        <v>114</v>
      </c>
      <c r="C37" s="65" t="s">
        <v>115</v>
      </c>
      <c r="D37" s="66"/>
      <c r="E37" s="67"/>
      <c r="F37" s="67"/>
      <c r="G37" s="67"/>
      <c r="H37" s="67"/>
      <c r="I37" s="67"/>
      <c r="J37" s="68"/>
    </row>
    <row r="38" spans="1:10" s="15" customFormat="1" ht="33" x14ac:dyDescent="0.2">
      <c r="A38" s="157" t="s">
        <v>2</v>
      </c>
      <c r="B38" s="158"/>
      <c r="C38" s="159"/>
      <c r="D38" s="57" t="str">
        <f t="array" ref="D38">IF(SUM(LEN(D39:D92)-LEN(SUBSTITUTE(D39:D92,"V","")))+SUM(LEN(D39:D92)-LEN(SUBSTITUTE(D39:D92,"ל.ר.","")))/LEN("ל.ר.")=54,"עמידה בדרישות",IF(SUM(LEN(D39:D92)-LEN(SUBSTITUTE(D39:D92,"X","")))&gt;0,"פסילה","נדרשת השלמה"))</f>
        <v>נדרשת השלמה</v>
      </c>
      <c r="E38" s="57" t="str">
        <f t="array" ref="E38">IF(SUM(LEN(E39:E92)-LEN(SUBSTITUTE(E39:E92,"V","")))+SUM(LEN(E39:E92)-LEN(SUBSTITUTE(E39:E92,"ל.ר.","")))/LEN("ל.ר.")=54,"עמידה בדרישות",IF(SUM(LEN(E39:E92)-LEN(SUBSTITUTE(E39:E92,"X","")))&gt;0,"פסילה","נדרשת השלמה"))</f>
        <v>נדרשת השלמה</v>
      </c>
      <c r="F38" s="57" t="str">
        <f t="array" ref="F38">IF(SUM(LEN(F39:F92)-LEN(SUBSTITUTE(F39:F92,"V","")))+SUM(LEN(F39:F92)-LEN(SUBSTITUTE(F39:F92,"ל.ר.","")))/LEN("ל.ר.")=54,"עמידה בדרישות",IF(SUM(LEN(F39:F92)-LEN(SUBSTITUTE(F39:F92,"X","")))&gt;0,"פסילה","נדרשת השלמה"))</f>
        <v>נדרשת השלמה</v>
      </c>
      <c r="G38" s="57" t="str">
        <f t="array" ref="G38">IF(SUM(LEN(G39:G92)-LEN(SUBSTITUTE(G39:G92,"V","")))+SUM(LEN(G39:G92)-LEN(SUBSTITUTE(G39:G92,"ל.ר.","")))/LEN("ל.ר.")=54,"עמידה בדרישות",IF(SUM(LEN(G39:G92)-LEN(SUBSTITUTE(G39:G92,"X","")))&gt;0,"פסילה","נדרשת השלמה"))</f>
        <v>נדרשת השלמה</v>
      </c>
      <c r="H38" s="57" t="str">
        <f t="array" ref="H38">IF(SUM(LEN(H39:H92)-LEN(SUBSTITUTE(H39:H92,"V","")))+SUM(LEN(H39:H92)-LEN(SUBSTITUTE(H39:H92,"ל.ר.","")))/LEN("ל.ר.")=54,"עמידה בדרישות",IF(SUM(LEN(H39:H92)-LEN(SUBSTITUTE(H39:H92,"X","")))&gt;0,"פסילה","נדרשת השלמה"))</f>
        <v>נדרשת השלמה</v>
      </c>
      <c r="I38" s="57" t="str">
        <f t="array" ref="I38">IF(SUM(LEN(I39:I92)-LEN(SUBSTITUTE(I39:I92,"V","")))+SUM(LEN(I39:I92)-LEN(SUBSTITUTE(I39:I92,"ל.ר.","")))/LEN("ל.ר.")=54,"עמידה בדרישות",IF(SUM(LEN(I39:I92)-LEN(SUBSTITUTE(I39:I92,"X","")))&gt;0,"פסילה","נדרשת השלמה"))</f>
        <v>נדרשת השלמה</v>
      </c>
      <c r="J38" s="57" t="str">
        <f t="array" ref="J38">IF(SUM(LEN(J39:J92)-LEN(SUBSTITUTE(J39:J92,"V","")))+SUM(LEN(J39:J92)-LEN(SUBSTITUTE(J39:J92,"ל.ר.","")))/LEN("ל.ר.")=54,"עמידה בדרישות",IF(SUM(LEN(J39:J92)-LEN(SUBSTITUTE(J39:J92,"X","")))&gt;0,"פסילה","נדרשת השלמה"))</f>
        <v>נדרשת השלמה</v>
      </c>
    </row>
    <row r="39" spans="1:10" s="15" customFormat="1" ht="15.75" customHeight="1" x14ac:dyDescent="0.2">
      <c r="A39" s="21" t="s">
        <v>40</v>
      </c>
      <c r="B39" s="125" t="s">
        <v>41</v>
      </c>
      <c r="C39" s="126"/>
      <c r="D39" s="49"/>
      <c r="E39" s="36"/>
      <c r="F39" s="36"/>
      <c r="G39" s="36"/>
      <c r="H39" s="36"/>
      <c r="I39" s="36"/>
      <c r="J39" s="42"/>
    </row>
    <row r="40" spans="1:10" s="15" customFormat="1" ht="31.5" customHeight="1" x14ac:dyDescent="0.2">
      <c r="A40" s="21" t="s">
        <v>28</v>
      </c>
      <c r="B40" s="125" t="s">
        <v>116</v>
      </c>
      <c r="C40" s="126"/>
      <c r="D40" s="49"/>
      <c r="E40" s="36"/>
      <c r="F40" s="36"/>
      <c r="G40" s="36"/>
      <c r="H40" s="36"/>
      <c r="I40" s="36"/>
      <c r="J40" s="42"/>
    </row>
    <row r="41" spans="1:10" s="15" customFormat="1" ht="31.5" customHeight="1" x14ac:dyDescent="0.2">
      <c r="A41" s="21" t="s">
        <v>42</v>
      </c>
      <c r="B41" s="125" t="s">
        <v>117</v>
      </c>
      <c r="C41" s="126"/>
      <c r="D41" s="49"/>
      <c r="E41" s="36"/>
      <c r="F41" s="36"/>
      <c r="G41" s="36"/>
      <c r="H41" s="36"/>
      <c r="I41" s="36"/>
      <c r="J41" s="42"/>
    </row>
    <row r="42" spans="1:10" s="15" customFormat="1" ht="15.75" customHeight="1" x14ac:dyDescent="0.2">
      <c r="A42" s="21" t="s">
        <v>43</v>
      </c>
      <c r="B42" s="125" t="s">
        <v>118</v>
      </c>
      <c r="C42" s="126"/>
      <c r="D42" s="49"/>
      <c r="E42" s="36"/>
      <c r="F42" s="36"/>
      <c r="G42" s="36"/>
      <c r="H42" s="36"/>
      <c r="I42" s="36"/>
      <c r="J42" s="42"/>
    </row>
    <row r="43" spans="1:10" s="15" customFormat="1" ht="15.75" customHeight="1" x14ac:dyDescent="0.2">
      <c r="A43" s="21" t="s">
        <v>44</v>
      </c>
      <c r="B43" s="125" t="s">
        <v>119</v>
      </c>
      <c r="C43" s="126"/>
      <c r="D43" s="49"/>
      <c r="E43" s="36"/>
      <c r="F43" s="36"/>
      <c r="G43" s="36"/>
      <c r="H43" s="36"/>
      <c r="I43" s="36"/>
      <c r="J43" s="42"/>
    </row>
    <row r="44" spans="1:10" s="15" customFormat="1" ht="30.75" customHeight="1" x14ac:dyDescent="0.2">
      <c r="A44" s="131" t="s">
        <v>45</v>
      </c>
      <c r="B44" s="125" t="s">
        <v>120</v>
      </c>
      <c r="C44" s="126"/>
      <c r="D44" s="49"/>
      <c r="E44" s="37"/>
      <c r="F44" s="36"/>
      <c r="G44" s="36"/>
      <c r="H44" s="36"/>
      <c r="I44" s="36"/>
      <c r="J44" s="42"/>
    </row>
    <row r="45" spans="1:10" s="15" customFormat="1" ht="32.25" customHeight="1" x14ac:dyDescent="0.2">
      <c r="A45" s="132"/>
      <c r="B45" s="125" t="s">
        <v>121</v>
      </c>
      <c r="C45" s="126"/>
      <c r="D45" s="49"/>
      <c r="E45" s="36"/>
      <c r="F45" s="36"/>
      <c r="G45" s="36"/>
      <c r="H45" s="36"/>
      <c r="I45" s="36"/>
      <c r="J45" s="42"/>
    </row>
    <row r="46" spans="1:10" s="15" customFormat="1" ht="33" customHeight="1" x14ac:dyDescent="0.2">
      <c r="A46" s="131" t="s">
        <v>46</v>
      </c>
      <c r="B46" s="125" t="s">
        <v>122</v>
      </c>
      <c r="C46" s="126"/>
      <c r="D46" s="49"/>
      <c r="E46" s="36"/>
      <c r="F46" s="36"/>
      <c r="G46" s="36"/>
      <c r="H46" s="36"/>
      <c r="I46" s="36"/>
      <c r="J46" s="42"/>
    </row>
    <row r="47" spans="1:10" s="15" customFormat="1" ht="31.5" customHeight="1" x14ac:dyDescent="0.2">
      <c r="A47" s="132"/>
      <c r="B47" s="125" t="s">
        <v>123</v>
      </c>
      <c r="C47" s="126"/>
      <c r="D47" s="49"/>
      <c r="E47" s="36"/>
      <c r="F47" s="36"/>
      <c r="G47" s="36"/>
      <c r="H47" s="36"/>
      <c r="I47" s="36"/>
      <c r="J47" s="42"/>
    </row>
    <row r="48" spans="1:10" s="15" customFormat="1" ht="15.75" customHeight="1" x14ac:dyDescent="0.2">
      <c r="A48" s="131" t="s">
        <v>47</v>
      </c>
      <c r="B48" s="125" t="s">
        <v>124</v>
      </c>
      <c r="C48" s="126"/>
      <c r="D48" s="49"/>
      <c r="E48" s="36"/>
      <c r="F48" s="36"/>
      <c r="G48" s="36"/>
      <c r="H48" s="36"/>
      <c r="I48" s="36"/>
      <c r="J48" s="42"/>
    </row>
    <row r="49" spans="1:10" s="15" customFormat="1" ht="32.25" customHeight="1" x14ac:dyDescent="0.2">
      <c r="A49" s="132"/>
      <c r="B49" s="125" t="s">
        <v>125</v>
      </c>
      <c r="C49" s="126"/>
      <c r="D49" s="49"/>
      <c r="E49" s="36"/>
      <c r="F49" s="36"/>
      <c r="G49" s="36"/>
      <c r="H49" s="36"/>
      <c r="I49" s="36"/>
      <c r="J49" s="42"/>
    </row>
    <row r="50" spans="1:10" s="15" customFormat="1" ht="15.75" customHeight="1" x14ac:dyDescent="0.2">
      <c r="A50" s="131" t="s">
        <v>48</v>
      </c>
      <c r="B50" s="133" t="s">
        <v>126</v>
      </c>
      <c r="C50" s="72" t="s">
        <v>127</v>
      </c>
      <c r="D50" s="49"/>
      <c r="E50" s="36"/>
      <c r="F50" s="36"/>
      <c r="G50" s="36"/>
      <c r="H50" s="36"/>
      <c r="I50" s="36"/>
      <c r="J50" s="42"/>
    </row>
    <row r="51" spans="1:10" s="15" customFormat="1" ht="15.75" x14ac:dyDescent="0.2">
      <c r="A51" s="132"/>
      <c r="B51" s="135"/>
      <c r="C51" s="72" t="s">
        <v>128</v>
      </c>
      <c r="D51" s="49"/>
      <c r="E51" s="36"/>
      <c r="F51" s="36"/>
      <c r="G51" s="36"/>
      <c r="H51" s="36"/>
      <c r="I51" s="36"/>
      <c r="J51" s="42"/>
    </row>
    <row r="52" spans="1:10" s="15" customFormat="1" ht="15.75" customHeight="1" x14ac:dyDescent="0.2">
      <c r="A52" s="131" t="s">
        <v>49</v>
      </c>
      <c r="B52" s="125" t="s">
        <v>129</v>
      </c>
      <c r="C52" s="126"/>
      <c r="D52" s="49"/>
      <c r="E52" s="36"/>
      <c r="F52" s="36"/>
      <c r="G52" s="36"/>
      <c r="H52" s="36"/>
      <c r="I52" s="36"/>
      <c r="J52" s="42"/>
    </row>
    <row r="53" spans="1:10" s="15" customFormat="1" ht="15.75" customHeight="1" x14ac:dyDescent="0.2">
      <c r="A53" s="132"/>
      <c r="B53" s="125" t="s">
        <v>130</v>
      </c>
      <c r="C53" s="126"/>
      <c r="D53" s="49"/>
      <c r="E53" s="36"/>
      <c r="F53" s="36"/>
      <c r="G53" s="36"/>
      <c r="H53" s="36"/>
      <c r="I53" s="36"/>
      <c r="J53" s="42"/>
    </row>
    <row r="54" spans="1:10" s="15" customFormat="1" ht="15.75" customHeight="1" x14ac:dyDescent="0.2">
      <c r="A54" s="21" t="s">
        <v>50</v>
      </c>
      <c r="B54" s="125" t="s">
        <v>131</v>
      </c>
      <c r="C54" s="126"/>
      <c r="D54" s="49"/>
      <c r="E54" s="36"/>
      <c r="F54" s="36"/>
      <c r="G54" s="36"/>
      <c r="H54" s="36"/>
      <c r="I54" s="36"/>
      <c r="J54" s="42"/>
    </row>
    <row r="55" spans="1:10" s="15" customFormat="1" ht="15.75" customHeight="1" x14ac:dyDescent="0.2">
      <c r="A55" s="131" t="s">
        <v>51</v>
      </c>
      <c r="B55" s="133" t="s">
        <v>132</v>
      </c>
      <c r="C55" s="72" t="s">
        <v>127</v>
      </c>
      <c r="D55" s="49"/>
      <c r="E55" s="36"/>
      <c r="F55" s="36"/>
      <c r="G55" s="36"/>
      <c r="H55" s="36"/>
      <c r="I55" s="36"/>
      <c r="J55" s="42"/>
    </row>
    <row r="56" spans="1:10" s="15" customFormat="1" ht="15.75" customHeight="1" x14ac:dyDescent="0.2">
      <c r="A56" s="132"/>
      <c r="B56" s="135"/>
      <c r="C56" s="72" t="s">
        <v>128</v>
      </c>
      <c r="D56" s="49"/>
      <c r="E56" s="36"/>
      <c r="F56" s="36"/>
      <c r="G56" s="36"/>
      <c r="H56" s="36"/>
      <c r="I56" s="36"/>
      <c r="J56" s="42"/>
    </row>
    <row r="57" spans="1:10" s="15" customFormat="1" ht="15.75" customHeight="1" x14ac:dyDescent="0.2">
      <c r="A57" s="131" t="s">
        <v>52</v>
      </c>
      <c r="B57" s="133" t="s">
        <v>133</v>
      </c>
      <c r="C57" s="72" t="s">
        <v>127</v>
      </c>
      <c r="D57" s="49"/>
      <c r="E57" s="36"/>
      <c r="F57" s="36"/>
      <c r="G57" s="36"/>
      <c r="H57" s="36"/>
      <c r="I57" s="36"/>
      <c r="J57" s="42"/>
    </row>
    <row r="58" spans="1:10" s="15" customFormat="1" ht="15.75" customHeight="1" x14ac:dyDescent="0.2">
      <c r="A58" s="132"/>
      <c r="B58" s="135"/>
      <c r="C58" s="72" t="s">
        <v>128</v>
      </c>
      <c r="D58" s="49"/>
      <c r="E58" s="36"/>
      <c r="F58" s="36"/>
      <c r="G58" s="36"/>
      <c r="H58" s="36"/>
      <c r="I58" s="36"/>
      <c r="J58" s="42"/>
    </row>
    <row r="59" spans="1:10" s="15" customFormat="1" ht="15.75" customHeight="1" x14ac:dyDescent="0.2">
      <c r="A59" s="131" t="s">
        <v>67</v>
      </c>
      <c r="B59" s="133" t="s">
        <v>134</v>
      </c>
      <c r="C59" s="72" t="s">
        <v>127</v>
      </c>
      <c r="D59" s="49"/>
      <c r="E59" s="36"/>
      <c r="F59" s="36"/>
      <c r="G59" s="36"/>
      <c r="H59" s="36"/>
      <c r="I59" s="36"/>
      <c r="J59" s="42"/>
    </row>
    <row r="60" spans="1:10" s="15" customFormat="1" ht="15.75" customHeight="1" x14ac:dyDescent="0.2">
      <c r="A60" s="132"/>
      <c r="B60" s="135"/>
      <c r="C60" s="72" t="s">
        <v>128</v>
      </c>
      <c r="D60" s="49"/>
      <c r="E60" s="36"/>
      <c r="F60" s="36"/>
      <c r="G60" s="36"/>
      <c r="H60" s="36"/>
      <c r="I60" s="36"/>
      <c r="J60" s="42"/>
    </row>
    <row r="61" spans="1:10" s="15" customFormat="1" ht="15.75" customHeight="1" x14ac:dyDescent="0.2">
      <c r="A61" s="131" t="s">
        <v>68</v>
      </c>
      <c r="B61" s="133" t="s">
        <v>135</v>
      </c>
      <c r="C61" s="72" t="s">
        <v>127</v>
      </c>
      <c r="D61" s="49"/>
      <c r="E61" s="36"/>
      <c r="F61" s="36"/>
      <c r="G61" s="36"/>
      <c r="H61" s="36"/>
      <c r="I61" s="36"/>
      <c r="J61" s="42"/>
    </row>
    <row r="62" spans="1:10" s="15" customFormat="1" ht="15.75" customHeight="1" x14ac:dyDescent="0.2">
      <c r="A62" s="132"/>
      <c r="B62" s="135"/>
      <c r="C62" s="72" t="s">
        <v>128</v>
      </c>
      <c r="D62" s="49"/>
      <c r="E62" s="36"/>
      <c r="F62" s="36"/>
      <c r="G62" s="36"/>
      <c r="H62" s="36"/>
      <c r="I62" s="36"/>
      <c r="J62" s="42"/>
    </row>
    <row r="63" spans="1:10" s="15" customFormat="1" ht="65.25" customHeight="1" x14ac:dyDescent="0.2">
      <c r="A63" s="21" t="s">
        <v>69</v>
      </c>
      <c r="B63" s="125" t="s">
        <v>143</v>
      </c>
      <c r="C63" s="126"/>
      <c r="D63" s="49"/>
      <c r="E63" s="36"/>
      <c r="F63" s="36"/>
      <c r="G63" s="36"/>
      <c r="H63" s="36"/>
      <c r="I63" s="36"/>
      <c r="J63" s="42"/>
    </row>
    <row r="64" spans="1:10" s="15" customFormat="1" ht="30.75" customHeight="1" x14ac:dyDescent="0.2">
      <c r="A64" s="21" t="s">
        <v>72</v>
      </c>
      <c r="B64" s="125" t="s">
        <v>144</v>
      </c>
      <c r="C64" s="126"/>
      <c r="D64" s="49"/>
      <c r="E64" s="36"/>
      <c r="F64" s="36"/>
      <c r="G64" s="36"/>
      <c r="H64" s="36"/>
      <c r="I64" s="36"/>
      <c r="J64" s="42"/>
    </row>
    <row r="65" spans="1:10" s="15" customFormat="1" ht="32.25" customHeight="1" x14ac:dyDescent="0.2">
      <c r="A65" s="21" t="s">
        <v>136</v>
      </c>
      <c r="B65" s="125" t="s">
        <v>145</v>
      </c>
      <c r="C65" s="126"/>
      <c r="D65" s="49"/>
      <c r="E65" s="36"/>
      <c r="F65" s="36"/>
      <c r="G65" s="36"/>
      <c r="H65" s="36"/>
      <c r="I65" s="36"/>
      <c r="J65" s="42"/>
    </row>
    <row r="66" spans="1:10" s="15" customFormat="1" ht="15.75" customHeight="1" x14ac:dyDescent="0.2">
      <c r="A66" s="21" t="s">
        <v>137</v>
      </c>
      <c r="B66" s="125" t="s">
        <v>146</v>
      </c>
      <c r="C66" s="126"/>
      <c r="D66" s="49"/>
      <c r="E66" s="36"/>
      <c r="F66" s="36"/>
      <c r="G66" s="36"/>
      <c r="H66" s="36"/>
      <c r="I66" s="36"/>
      <c r="J66" s="42"/>
    </row>
    <row r="67" spans="1:10" s="15" customFormat="1" ht="15.75" customHeight="1" x14ac:dyDescent="0.2">
      <c r="A67" s="21" t="s">
        <v>138</v>
      </c>
      <c r="B67" s="125" t="s">
        <v>147</v>
      </c>
      <c r="C67" s="126"/>
      <c r="D67" s="49"/>
      <c r="E67" s="36"/>
      <c r="F67" s="36"/>
      <c r="G67" s="36"/>
      <c r="H67" s="36"/>
      <c r="I67" s="36"/>
      <c r="J67" s="42"/>
    </row>
    <row r="68" spans="1:10" s="15" customFormat="1" ht="64.5" customHeight="1" x14ac:dyDescent="0.2">
      <c r="A68" s="21" t="s">
        <v>139</v>
      </c>
      <c r="B68" s="125" t="s">
        <v>148</v>
      </c>
      <c r="C68" s="126"/>
      <c r="D68" s="49"/>
      <c r="E68" s="36"/>
      <c r="F68" s="36"/>
      <c r="G68" s="36"/>
      <c r="H68" s="36"/>
      <c r="I68" s="36"/>
      <c r="J68" s="42"/>
    </row>
    <row r="69" spans="1:10" s="15" customFormat="1" ht="63" customHeight="1" x14ac:dyDescent="0.2">
      <c r="A69" s="21" t="s">
        <v>140</v>
      </c>
      <c r="B69" s="125" t="s">
        <v>149</v>
      </c>
      <c r="C69" s="126"/>
      <c r="D69" s="49"/>
      <c r="E69" s="36"/>
      <c r="F69" s="36"/>
      <c r="G69" s="36"/>
      <c r="H69" s="36"/>
      <c r="I69" s="36"/>
      <c r="J69" s="42"/>
    </row>
    <row r="70" spans="1:10" s="15" customFormat="1" ht="15.75" customHeight="1" x14ac:dyDescent="0.2">
      <c r="A70" s="131" t="s">
        <v>141</v>
      </c>
      <c r="B70" s="133" t="s">
        <v>150</v>
      </c>
      <c r="C70" s="72" t="s">
        <v>107</v>
      </c>
      <c r="D70" s="49"/>
      <c r="E70" s="36"/>
      <c r="F70" s="36"/>
      <c r="G70" s="36"/>
      <c r="H70" s="36"/>
      <c r="I70" s="36"/>
      <c r="J70" s="42"/>
    </row>
    <row r="71" spans="1:10" s="15" customFormat="1" ht="15.75" customHeight="1" x14ac:dyDescent="0.2">
      <c r="A71" s="160"/>
      <c r="B71" s="134"/>
      <c r="C71" s="72" t="s">
        <v>109</v>
      </c>
      <c r="D71" s="49"/>
      <c r="E71" s="36"/>
      <c r="F71" s="36"/>
      <c r="G71" s="36"/>
      <c r="H71" s="36"/>
      <c r="I71" s="36"/>
      <c r="J71" s="42"/>
    </row>
    <row r="72" spans="1:10" s="15" customFormat="1" ht="15.75" customHeight="1" x14ac:dyDescent="0.2">
      <c r="A72" s="160"/>
      <c r="B72" s="134"/>
      <c r="C72" s="72" t="s">
        <v>258</v>
      </c>
      <c r="D72" s="49"/>
      <c r="E72" s="36"/>
      <c r="F72" s="36"/>
      <c r="G72" s="36"/>
      <c r="H72" s="36"/>
      <c r="I72" s="36"/>
      <c r="J72" s="42"/>
    </row>
    <row r="73" spans="1:10" s="15" customFormat="1" ht="15.75" customHeight="1" x14ac:dyDescent="0.2">
      <c r="A73" s="160"/>
      <c r="B73" s="135"/>
      <c r="C73" s="72" t="s">
        <v>114</v>
      </c>
      <c r="D73" s="49"/>
      <c r="E73" s="36"/>
      <c r="F73" s="36"/>
      <c r="G73" s="36"/>
      <c r="H73" s="36"/>
      <c r="I73" s="36"/>
      <c r="J73" s="42"/>
    </row>
    <row r="74" spans="1:10" s="15" customFormat="1" ht="15.75" customHeight="1" x14ac:dyDescent="0.2">
      <c r="A74" s="160"/>
      <c r="B74" s="133" t="s">
        <v>151</v>
      </c>
      <c r="C74" s="72" t="s">
        <v>107</v>
      </c>
      <c r="D74" s="49"/>
      <c r="E74" s="36"/>
      <c r="F74" s="36"/>
      <c r="G74" s="36"/>
      <c r="H74" s="36"/>
      <c r="I74" s="36"/>
      <c r="J74" s="42"/>
    </row>
    <row r="75" spans="1:10" s="15" customFormat="1" ht="15.75" customHeight="1" x14ac:dyDescent="0.2">
      <c r="A75" s="160"/>
      <c r="B75" s="134"/>
      <c r="C75" s="72" t="s">
        <v>109</v>
      </c>
      <c r="D75" s="49"/>
      <c r="E75" s="36"/>
      <c r="F75" s="36"/>
      <c r="G75" s="36"/>
      <c r="H75" s="36"/>
      <c r="I75" s="36"/>
      <c r="J75" s="42"/>
    </row>
    <row r="76" spans="1:10" s="15" customFormat="1" ht="15.75" customHeight="1" x14ac:dyDescent="0.2">
      <c r="A76" s="160"/>
      <c r="B76" s="134"/>
      <c r="C76" s="72" t="s">
        <v>258</v>
      </c>
      <c r="D76" s="49"/>
      <c r="E76" s="36"/>
      <c r="F76" s="36"/>
      <c r="G76" s="36"/>
      <c r="H76" s="36"/>
      <c r="I76" s="36"/>
      <c r="J76" s="42"/>
    </row>
    <row r="77" spans="1:10" s="15" customFormat="1" ht="15.75" customHeight="1" x14ac:dyDescent="0.2">
      <c r="A77" s="160"/>
      <c r="B77" s="135"/>
      <c r="C77" s="72" t="s">
        <v>114</v>
      </c>
      <c r="D77" s="49"/>
      <c r="E77" s="36"/>
      <c r="F77" s="36"/>
      <c r="G77" s="36"/>
      <c r="H77" s="36"/>
      <c r="I77" s="36"/>
      <c r="J77" s="42"/>
    </row>
    <row r="78" spans="1:10" s="15" customFormat="1" ht="15.75" customHeight="1" x14ac:dyDescent="0.2">
      <c r="A78" s="160"/>
      <c r="B78" s="133" t="s">
        <v>152</v>
      </c>
      <c r="C78" s="72" t="s">
        <v>107</v>
      </c>
      <c r="D78" s="49"/>
      <c r="E78" s="36"/>
      <c r="F78" s="36"/>
      <c r="G78" s="36"/>
      <c r="H78" s="36"/>
      <c r="I78" s="36"/>
      <c r="J78" s="42"/>
    </row>
    <row r="79" spans="1:10" s="15" customFormat="1" ht="15.75" customHeight="1" x14ac:dyDescent="0.2">
      <c r="A79" s="160"/>
      <c r="B79" s="134"/>
      <c r="C79" s="72" t="s">
        <v>109</v>
      </c>
      <c r="D79" s="49"/>
      <c r="E79" s="36"/>
      <c r="F79" s="36"/>
      <c r="G79" s="36"/>
      <c r="H79" s="36"/>
      <c r="I79" s="36"/>
      <c r="J79" s="42"/>
    </row>
    <row r="80" spans="1:10" s="15" customFormat="1" ht="15.75" customHeight="1" x14ac:dyDescent="0.2">
      <c r="A80" s="160"/>
      <c r="B80" s="134"/>
      <c r="C80" s="72" t="s">
        <v>258</v>
      </c>
      <c r="D80" s="49"/>
      <c r="E80" s="36"/>
      <c r="F80" s="36"/>
      <c r="G80" s="36"/>
      <c r="H80" s="36"/>
      <c r="I80" s="36"/>
      <c r="J80" s="42"/>
    </row>
    <row r="81" spans="1:10" s="15" customFormat="1" ht="15.75" customHeight="1" x14ac:dyDescent="0.2">
      <c r="A81" s="132"/>
      <c r="B81" s="135"/>
      <c r="C81" s="72" t="s">
        <v>114</v>
      </c>
      <c r="D81" s="49"/>
      <c r="E81" s="36"/>
      <c r="F81" s="36"/>
      <c r="G81" s="36"/>
      <c r="H81" s="36"/>
      <c r="I81" s="36"/>
      <c r="J81" s="42"/>
    </row>
    <row r="82" spans="1:10" s="15" customFormat="1" ht="49.5" customHeight="1" x14ac:dyDescent="0.2">
      <c r="A82" s="21" t="s">
        <v>142</v>
      </c>
      <c r="B82" s="127" t="s">
        <v>158</v>
      </c>
      <c r="C82" s="128"/>
      <c r="D82" s="49"/>
      <c r="E82" s="36"/>
      <c r="F82" s="36"/>
      <c r="G82" s="36"/>
      <c r="H82" s="36"/>
      <c r="I82" s="36"/>
      <c r="J82" s="42"/>
    </row>
    <row r="83" spans="1:10" s="15" customFormat="1" ht="33.75" customHeight="1" x14ac:dyDescent="0.2">
      <c r="A83" s="21" t="s">
        <v>153</v>
      </c>
      <c r="B83" s="127" t="s">
        <v>159</v>
      </c>
      <c r="C83" s="128"/>
      <c r="D83" s="49"/>
      <c r="E83" s="36"/>
      <c r="F83" s="36"/>
      <c r="G83" s="36"/>
      <c r="H83" s="36"/>
      <c r="I83" s="36"/>
      <c r="J83" s="42"/>
    </row>
    <row r="84" spans="1:10" s="15" customFormat="1" ht="15.75" customHeight="1" x14ac:dyDescent="0.2">
      <c r="A84" s="21" t="s">
        <v>154</v>
      </c>
      <c r="B84" s="127" t="s">
        <v>160</v>
      </c>
      <c r="C84" s="128"/>
      <c r="D84" s="49"/>
      <c r="E84" s="36"/>
      <c r="F84" s="36"/>
      <c r="G84" s="36"/>
      <c r="H84" s="36"/>
      <c r="I84" s="36"/>
      <c r="J84" s="42"/>
    </row>
    <row r="85" spans="1:10" ht="33" customHeight="1" x14ac:dyDescent="0.2">
      <c r="A85" s="21" t="s">
        <v>155</v>
      </c>
      <c r="B85" s="127" t="s">
        <v>161</v>
      </c>
      <c r="C85" s="128"/>
      <c r="D85" s="49"/>
      <c r="E85" s="36"/>
      <c r="F85" s="36"/>
      <c r="G85" s="36"/>
      <c r="H85" s="36"/>
      <c r="I85" s="36"/>
      <c r="J85" s="42"/>
    </row>
    <row r="86" spans="1:10" ht="32.25" customHeight="1" x14ac:dyDescent="0.2">
      <c r="A86" s="21" t="s">
        <v>156</v>
      </c>
      <c r="B86" s="127" t="s">
        <v>162</v>
      </c>
      <c r="C86" s="128"/>
      <c r="D86" s="49"/>
      <c r="E86" s="36"/>
      <c r="F86" s="36"/>
      <c r="G86" s="36"/>
      <c r="H86" s="36"/>
      <c r="I86" s="36"/>
      <c r="J86" s="42"/>
    </row>
    <row r="87" spans="1:10" ht="15.75" customHeight="1" x14ac:dyDescent="0.2">
      <c r="A87" s="21" t="s">
        <v>157</v>
      </c>
      <c r="B87" s="127" t="s">
        <v>163</v>
      </c>
      <c r="C87" s="128"/>
      <c r="D87" s="49"/>
      <c r="E87" s="36"/>
      <c r="F87" s="36"/>
      <c r="G87" s="36"/>
      <c r="H87" s="36"/>
      <c r="I87" s="36"/>
      <c r="J87" s="42"/>
    </row>
    <row r="88" spans="1:10" ht="36.75" customHeight="1" x14ac:dyDescent="0.2">
      <c r="A88" s="21" t="s">
        <v>53</v>
      </c>
      <c r="B88" s="127" t="s">
        <v>73</v>
      </c>
      <c r="C88" s="128"/>
      <c r="D88" s="49"/>
      <c r="E88" s="36"/>
      <c r="F88" s="36"/>
      <c r="G88" s="36"/>
      <c r="H88" s="36"/>
      <c r="I88" s="36"/>
      <c r="J88" s="42"/>
    </row>
    <row r="89" spans="1:10" ht="15.75" x14ac:dyDescent="0.2">
      <c r="A89" s="21" t="s">
        <v>54</v>
      </c>
      <c r="B89" s="125" t="s">
        <v>164</v>
      </c>
      <c r="C89" s="126"/>
      <c r="D89" s="49"/>
      <c r="E89" s="36"/>
      <c r="F89" s="36"/>
      <c r="G89" s="36"/>
      <c r="H89" s="36"/>
      <c r="I89" s="36"/>
      <c r="J89" s="42"/>
    </row>
    <row r="90" spans="1:10" ht="32.25" customHeight="1" x14ac:dyDescent="0.2">
      <c r="A90" s="21" t="s">
        <v>166</v>
      </c>
      <c r="B90" s="125" t="s">
        <v>165</v>
      </c>
      <c r="C90" s="126"/>
      <c r="D90" s="49"/>
      <c r="E90" s="36"/>
      <c r="F90" s="36"/>
      <c r="G90" s="36"/>
      <c r="H90" s="36"/>
      <c r="I90" s="36"/>
      <c r="J90" s="42"/>
    </row>
    <row r="91" spans="1:10" ht="20.25" customHeight="1" x14ac:dyDescent="0.2">
      <c r="A91" s="21" t="s">
        <v>167</v>
      </c>
      <c r="B91" s="125" t="s">
        <v>168</v>
      </c>
      <c r="C91" s="126"/>
      <c r="D91" s="49"/>
      <c r="E91" s="52"/>
      <c r="F91" s="52"/>
      <c r="G91" s="52"/>
      <c r="H91" s="52"/>
      <c r="I91" s="52"/>
      <c r="J91" s="53"/>
    </row>
    <row r="92" spans="1:10" ht="36.75" customHeight="1" thickBot="1" x14ac:dyDescent="0.25">
      <c r="A92" s="60" t="s">
        <v>169</v>
      </c>
      <c r="B92" s="129" t="s">
        <v>170</v>
      </c>
      <c r="C92" s="130"/>
      <c r="D92" s="49"/>
      <c r="E92" s="61"/>
      <c r="F92" s="61"/>
      <c r="G92" s="61"/>
      <c r="H92" s="61"/>
      <c r="I92" s="61"/>
      <c r="J92" s="62"/>
    </row>
    <row r="93" spans="1:10" ht="33.75" thickBot="1" x14ac:dyDescent="0.25">
      <c r="A93" s="122" t="s">
        <v>29</v>
      </c>
      <c r="B93" s="123"/>
      <c r="C93" s="124"/>
      <c r="D93" s="54" t="str">
        <f t="shared" ref="D93:J93" si="0">IF(OR(D10="פסילה",D38="פסילה"),"פסילה",IF(OR(D10="נדרשת השלמה",D38="נדרשת השלמה"),"נדרשת השלמה","עמידה בדרישות"))</f>
        <v>נדרשת השלמה</v>
      </c>
      <c r="E93" s="55" t="str">
        <f t="shared" si="0"/>
        <v>נדרשת השלמה</v>
      </c>
      <c r="F93" s="55" t="str">
        <f t="shared" si="0"/>
        <v>נדרשת השלמה</v>
      </c>
      <c r="G93" s="55" t="str">
        <f t="shared" si="0"/>
        <v>נדרשת השלמה</v>
      </c>
      <c r="H93" s="55" t="str">
        <f t="shared" si="0"/>
        <v>נדרשת השלמה</v>
      </c>
      <c r="I93" s="55" t="str">
        <f t="shared" si="0"/>
        <v>נדרשת השלמה</v>
      </c>
      <c r="J93" s="56" t="str">
        <f t="shared" si="0"/>
        <v>נדרשת השלמה</v>
      </c>
    </row>
  </sheetData>
  <mergeCells count="86">
    <mergeCell ref="B91:C91"/>
    <mergeCell ref="A38:C38"/>
    <mergeCell ref="B78:B81"/>
    <mergeCell ref="B74:B77"/>
    <mergeCell ref="A70:A81"/>
    <mergeCell ref="A48:A49"/>
    <mergeCell ref="A50:A51"/>
    <mergeCell ref="B50:B51"/>
    <mergeCell ref="A52:A53"/>
    <mergeCell ref="A55:A56"/>
    <mergeCell ref="B55:B56"/>
    <mergeCell ref="B53:C53"/>
    <mergeCell ref="B89:C89"/>
    <mergeCell ref="A35:A36"/>
    <mergeCell ref="B35:B36"/>
    <mergeCell ref="B40:C40"/>
    <mergeCell ref="A44:A45"/>
    <mergeCell ref="A46:A47"/>
    <mergeCell ref="B44:C44"/>
    <mergeCell ref="B45:C45"/>
    <mergeCell ref="B15:C15"/>
    <mergeCell ref="A24:A26"/>
    <mergeCell ref="B24:B26"/>
    <mergeCell ref="B28:C28"/>
    <mergeCell ref="B49:C49"/>
    <mergeCell ref="B42:C42"/>
    <mergeCell ref="B48:C48"/>
    <mergeCell ref="B41:C41"/>
    <mergeCell ref="B46:C46"/>
    <mergeCell ref="B16:C16"/>
    <mergeCell ref="B43:C43"/>
    <mergeCell ref="B47:C47"/>
    <mergeCell ref="B39:C39"/>
    <mergeCell ref="B23:C23"/>
    <mergeCell ref="B22:C22"/>
    <mergeCell ref="B27:C27"/>
    <mergeCell ref="A1:A9"/>
    <mergeCell ref="B1:C1"/>
    <mergeCell ref="B2:C2"/>
    <mergeCell ref="B3:C3"/>
    <mergeCell ref="B7:C7"/>
    <mergeCell ref="B8:C8"/>
    <mergeCell ref="B9:C9"/>
    <mergeCell ref="B4:C4"/>
    <mergeCell ref="B5:C5"/>
    <mergeCell ref="B6:C6"/>
    <mergeCell ref="B10:C10"/>
    <mergeCell ref="B11:C11"/>
    <mergeCell ref="B12:C12"/>
    <mergeCell ref="B13:C13"/>
    <mergeCell ref="B14:C14"/>
    <mergeCell ref="B17:C17"/>
    <mergeCell ref="B18:C18"/>
    <mergeCell ref="B19:C19"/>
    <mergeCell ref="B20:C20"/>
    <mergeCell ref="B52:C52"/>
    <mergeCell ref="B30:C30"/>
    <mergeCell ref="B29:C29"/>
    <mergeCell ref="B31:C31"/>
    <mergeCell ref="B32:C32"/>
    <mergeCell ref="B21:C21"/>
    <mergeCell ref="B90:C90"/>
    <mergeCell ref="B57:B58"/>
    <mergeCell ref="B59:B60"/>
    <mergeCell ref="B61:B62"/>
    <mergeCell ref="B64:C64"/>
    <mergeCell ref="B65:C65"/>
    <mergeCell ref="B86:C86"/>
    <mergeCell ref="B87:C87"/>
    <mergeCell ref="B88:C88"/>
    <mergeCell ref="A93:C93"/>
    <mergeCell ref="B54:C54"/>
    <mergeCell ref="B63:C63"/>
    <mergeCell ref="B85:C85"/>
    <mergeCell ref="B92:C92"/>
    <mergeCell ref="A57:A58"/>
    <mergeCell ref="A59:A60"/>
    <mergeCell ref="A61:A62"/>
    <mergeCell ref="B82:C82"/>
    <mergeCell ref="B83:C83"/>
    <mergeCell ref="B84:C84"/>
    <mergeCell ref="B70:B73"/>
    <mergeCell ref="B66:C66"/>
    <mergeCell ref="B67:C67"/>
    <mergeCell ref="B68:C68"/>
    <mergeCell ref="B69:C69"/>
  </mergeCells>
  <conditionalFormatting sqref="D93:F93 D39:F39 D12:F16 D22:J22 D23:F27 D28:J28 D29:F31 J29:J31 J33:J37 D33:F37 D32:J32 E54:F73 E82:F88 E40:F52 D40:D92 D38:J38 D10:J11">
    <cfRule type="containsText" dxfId="281" priority="210" operator="containsText" text="ל.ר">
      <formula>NOT(ISERROR(SEARCH("ל.ר",D10)))</formula>
    </cfRule>
    <cfRule type="containsText" dxfId="280" priority="214" operator="containsText" text="$">
      <formula>NOT(ISERROR(SEARCH("$",D10)))</formula>
    </cfRule>
    <cfRule type="containsText" dxfId="279" priority="215" operator="containsText" text="X">
      <formula>NOT(ISERROR(SEARCH("X",D10)))</formula>
    </cfRule>
    <cfRule type="containsText" dxfId="278" priority="216" operator="containsText" text="V">
      <formula>NOT(ISERROR(SEARCH("V",D10)))</formula>
    </cfRule>
  </conditionalFormatting>
  <conditionalFormatting sqref="D93:F93 D22:J22 D38:J38 D10:J11">
    <cfRule type="containsText" dxfId="277" priority="211" operator="containsText" text="עמידה בדרישות">
      <formula>NOT(ISERROR(SEARCH("עמידה בדרישות",D10)))</formula>
    </cfRule>
    <cfRule type="containsText" dxfId="276" priority="212" operator="containsText" text="פסילה">
      <formula>NOT(ISERROR(SEARCH("פסילה",D10)))</formula>
    </cfRule>
    <cfRule type="containsText" dxfId="275" priority="213" operator="containsText" text="נדרשת השלמה">
      <formula>NOT(ISERROR(SEARCH("נדרשת השלמה",D10)))</formula>
    </cfRule>
  </conditionalFormatting>
  <conditionalFormatting sqref="E92:F92 E90:J91">
    <cfRule type="containsText" dxfId="274" priority="202" operator="containsText" text="ל.ר">
      <formula>NOT(ISERROR(SEARCH("ל.ר",E90)))</formula>
    </cfRule>
    <cfRule type="containsText" dxfId="273" priority="203" operator="containsText" text="$">
      <formula>NOT(ISERROR(SEARCH("$",E90)))</formula>
    </cfRule>
    <cfRule type="containsText" dxfId="272" priority="204" operator="containsText" text="X">
      <formula>NOT(ISERROR(SEARCH("X",E90)))</formula>
    </cfRule>
    <cfRule type="containsText" dxfId="271" priority="205" operator="containsText" text="V">
      <formula>NOT(ISERROR(SEARCH("V",E90)))</formula>
    </cfRule>
  </conditionalFormatting>
  <conditionalFormatting sqref="E89:F89">
    <cfRule type="containsText" dxfId="270" priority="198" operator="containsText" text="ל.ר">
      <formula>NOT(ISERROR(SEARCH("ל.ר",E89)))</formula>
    </cfRule>
    <cfRule type="containsText" dxfId="269" priority="199" operator="containsText" text="$">
      <formula>NOT(ISERROR(SEARCH("$",E89)))</formula>
    </cfRule>
    <cfRule type="containsText" dxfId="268" priority="200" operator="containsText" text="X">
      <formula>NOT(ISERROR(SEARCH("X",E89)))</formula>
    </cfRule>
    <cfRule type="containsText" dxfId="267" priority="201" operator="containsText" text="V">
      <formula>NOT(ISERROR(SEARCH("V",E89)))</formula>
    </cfRule>
  </conditionalFormatting>
  <conditionalFormatting sqref="G93:I93 G54:I62 G27:I27 H24:H26 G41:I50 G52:I52 G85:I88 H63:I73 G39:G40 I39:I40 G23:I23 G12:I16 H82:I84">
    <cfRule type="containsText" dxfId="266" priority="191" operator="containsText" text="ל.ר">
      <formula>NOT(ISERROR(SEARCH("ל.ר",G12)))</formula>
    </cfRule>
    <cfRule type="containsText" dxfId="265" priority="195" operator="containsText" text="$">
      <formula>NOT(ISERROR(SEARCH("$",G12)))</formula>
    </cfRule>
    <cfRule type="containsText" dxfId="264" priority="196" operator="containsText" text="X">
      <formula>NOT(ISERROR(SEARCH("X",G12)))</formula>
    </cfRule>
    <cfRule type="containsText" dxfId="263" priority="197" operator="containsText" text="V">
      <formula>NOT(ISERROR(SEARCH("V",G12)))</formula>
    </cfRule>
  </conditionalFormatting>
  <conditionalFormatting sqref="G93:I93">
    <cfRule type="containsText" dxfId="262" priority="192" operator="containsText" text="עמידה בדרישות">
      <formula>NOT(ISERROR(SEARCH("עמידה בדרישות",G93)))</formula>
    </cfRule>
    <cfRule type="containsText" dxfId="261" priority="193" operator="containsText" text="פסילה">
      <formula>NOT(ISERROR(SEARCH("פסילה",G93)))</formula>
    </cfRule>
    <cfRule type="containsText" dxfId="260" priority="194" operator="containsText" text="נדרשת השלמה">
      <formula>NOT(ISERROR(SEARCH("נדרשת השלמה",G93)))</formula>
    </cfRule>
  </conditionalFormatting>
  <conditionalFormatting sqref="G92:I92">
    <cfRule type="containsText" dxfId="259" priority="187" operator="containsText" text="ל.ר">
      <formula>NOT(ISERROR(SEARCH("ל.ר",G92)))</formula>
    </cfRule>
    <cfRule type="containsText" dxfId="258" priority="188" operator="containsText" text="$">
      <formula>NOT(ISERROR(SEARCH("$",G92)))</formula>
    </cfRule>
    <cfRule type="containsText" dxfId="257" priority="189" operator="containsText" text="X">
      <formula>NOT(ISERROR(SEARCH("X",G92)))</formula>
    </cfRule>
    <cfRule type="containsText" dxfId="256" priority="190" operator="containsText" text="V">
      <formula>NOT(ISERROR(SEARCH("V",G92)))</formula>
    </cfRule>
  </conditionalFormatting>
  <conditionalFormatting sqref="G89:I89">
    <cfRule type="containsText" dxfId="255" priority="183" operator="containsText" text="ל.ר">
      <formula>NOT(ISERROR(SEARCH("ל.ר",G89)))</formula>
    </cfRule>
    <cfRule type="containsText" dxfId="254" priority="184" operator="containsText" text="$">
      <formula>NOT(ISERROR(SEARCH("$",G89)))</formula>
    </cfRule>
    <cfRule type="containsText" dxfId="253" priority="185" operator="containsText" text="X">
      <formula>NOT(ISERROR(SEARCH("X",G89)))</formula>
    </cfRule>
    <cfRule type="containsText" dxfId="252" priority="186" operator="containsText" text="V">
      <formula>NOT(ISERROR(SEARCH("V",G89)))</formula>
    </cfRule>
  </conditionalFormatting>
  <conditionalFormatting sqref="J93 J39:J47 J54:J62 J14:J16 J50 J52 J23:J27 J12">
    <cfRule type="containsText" dxfId="251" priority="176" operator="containsText" text="ל.ר">
      <formula>NOT(ISERROR(SEARCH("ל.ר",J12)))</formula>
    </cfRule>
    <cfRule type="containsText" dxfId="250" priority="180" operator="containsText" text="$">
      <formula>NOT(ISERROR(SEARCH("$",J12)))</formula>
    </cfRule>
    <cfRule type="containsText" dxfId="249" priority="181" operator="containsText" text="X">
      <formula>NOT(ISERROR(SEARCH("X",J12)))</formula>
    </cfRule>
    <cfRule type="containsText" dxfId="248" priority="182" operator="containsText" text="V">
      <formula>NOT(ISERROR(SEARCH("V",J12)))</formula>
    </cfRule>
  </conditionalFormatting>
  <conditionalFormatting sqref="J93">
    <cfRule type="containsText" dxfId="247" priority="177" operator="containsText" text="עמידה בדרישות">
      <formula>NOT(ISERROR(SEARCH("עמידה בדרישות",J93)))</formula>
    </cfRule>
    <cfRule type="containsText" dxfId="246" priority="178" operator="containsText" text="פסילה">
      <formula>NOT(ISERROR(SEARCH("פסילה",J93)))</formula>
    </cfRule>
    <cfRule type="containsText" dxfId="245" priority="179" operator="containsText" text="נדרשת השלמה">
      <formula>NOT(ISERROR(SEARCH("נדרשת השלמה",J93)))</formula>
    </cfRule>
  </conditionalFormatting>
  <conditionalFormatting sqref="J92">
    <cfRule type="containsText" dxfId="244" priority="172" operator="containsText" text="ל.ר">
      <formula>NOT(ISERROR(SEARCH("ל.ר",J92)))</formula>
    </cfRule>
    <cfRule type="containsText" dxfId="243" priority="173" operator="containsText" text="$">
      <formula>NOT(ISERROR(SEARCH("$",J92)))</formula>
    </cfRule>
    <cfRule type="containsText" dxfId="242" priority="174" operator="containsText" text="X">
      <formula>NOT(ISERROR(SEARCH("X",J92)))</formula>
    </cfRule>
    <cfRule type="containsText" dxfId="241" priority="175" operator="containsText" text="V">
      <formula>NOT(ISERROR(SEARCH("V",J92)))</formula>
    </cfRule>
  </conditionalFormatting>
  <conditionalFormatting sqref="J89">
    <cfRule type="containsText" dxfId="240" priority="168" operator="containsText" text="ל.ר">
      <formula>NOT(ISERROR(SEARCH("ל.ר",J89)))</formula>
    </cfRule>
    <cfRule type="containsText" dxfId="239" priority="169" operator="containsText" text="$">
      <formula>NOT(ISERROR(SEARCH("$",J89)))</formula>
    </cfRule>
    <cfRule type="containsText" dxfId="238" priority="170" operator="containsText" text="X">
      <formula>NOT(ISERROR(SEARCH("X",J89)))</formula>
    </cfRule>
    <cfRule type="containsText" dxfId="237" priority="171" operator="containsText" text="V">
      <formula>NOT(ISERROR(SEARCH("V",J89)))</formula>
    </cfRule>
  </conditionalFormatting>
  <conditionalFormatting sqref="E53:J53">
    <cfRule type="containsText" dxfId="236" priority="164" operator="containsText" text="ל.ר">
      <formula>NOT(ISERROR(SEARCH("ל.ר",E53)))</formula>
    </cfRule>
    <cfRule type="containsText" dxfId="235" priority="165" operator="containsText" text="$">
      <formula>NOT(ISERROR(SEARCH("$",E53)))</formula>
    </cfRule>
    <cfRule type="containsText" dxfId="234" priority="166" operator="containsText" text="X">
      <formula>NOT(ISERROR(SEARCH("X",E53)))</formula>
    </cfRule>
    <cfRule type="containsText" dxfId="233" priority="167" operator="containsText" text="V">
      <formula>NOT(ISERROR(SEARCH("V",E53)))</formula>
    </cfRule>
  </conditionalFormatting>
  <conditionalFormatting sqref="G24:G26">
    <cfRule type="containsText" dxfId="232" priority="160" operator="containsText" text="ל.ר">
      <formula>NOT(ISERROR(SEARCH("ל.ר",G24)))</formula>
    </cfRule>
    <cfRule type="containsText" dxfId="231" priority="161" operator="containsText" text="$">
      <formula>NOT(ISERROR(SEARCH("$",G24)))</formula>
    </cfRule>
    <cfRule type="containsText" dxfId="230" priority="162" operator="containsText" text="X">
      <formula>NOT(ISERROR(SEARCH("X",G24)))</formula>
    </cfRule>
    <cfRule type="containsText" dxfId="229" priority="163" operator="containsText" text="V">
      <formula>NOT(ISERROR(SEARCH("V",G24)))</formula>
    </cfRule>
  </conditionalFormatting>
  <conditionalFormatting sqref="G51:H51">
    <cfRule type="containsText" dxfId="228" priority="156" operator="containsText" text="ל.ר">
      <formula>NOT(ISERROR(SEARCH("ל.ר",G51)))</formula>
    </cfRule>
    <cfRule type="containsText" dxfId="227" priority="157" operator="containsText" text="$">
      <formula>NOT(ISERROR(SEARCH("$",G51)))</formula>
    </cfRule>
    <cfRule type="containsText" dxfId="226" priority="158" operator="containsText" text="X">
      <formula>NOT(ISERROR(SEARCH("X",G51)))</formula>
    </cfRule>
    <cfRule type="containsText" dxfId="225" priority="159" operator="containsText" text="V">
      <formula>NOT(ISERROR(SEARCH("V",G51)))</formula>
    </cfRule>
  </conditionalFormatting>
  <conditionalFormatting sqref="G63:G73 G82:G84">
    <cfRule type="containsText" dxfId="224" priority="152" operator="containsText" text="ל.ר">
      <formula>NOT(ISERROR(SEARCH("ל.ר",G63)))</formula>
    </cfRule>
    <cfRule type="containsText" dxfId="223" priority="153" operator="containsText" text="$">
      <formula>NOT(ISERROR(SEARCH("$",G63)))</formula>
    </cfRule>
    <cfRule type="containsText" dxfId="222" priority="154" operator="containsText" text="X">
      <formula>NOT(ISERROR(SEARCH("X",G63)))</formula>
    </cfRule>
    <cfRule type="containsText" dxfId="221" priority="155" operator="containsText" text="V">
      <formula>NOT(ISERROR(SEARCH("V",G63)))</formula>
    </cfRule>
  </conditionalFormatting>
  <conditionalFormatting sqref="H39:H40">
    <cfRule type="containsText" dxfId="220" priority="148" operator="containsText" text="ל.ר">
      <formula>NOT(ISERROR(SEARCH("ל.ר",H39)))</formula>
    </cfRule>
    <cfRule type="containsText" dxfId="219" priority="149" operator="containsText" text="$">
      <formula>NOT(ISERROR(SEARCH("$",H39)))</formula>
    </cfRule>
    <cfRule type="containsText" dxfId="218" priority="150" operator="containsText" text="X">
      <formula>NOT(ISERROR(SEARCH("X",H39)))</formula>
    </cfRule>
    <cfRule type="containsText" dxfId="217" priority="151" operator="containsText" text="V">
      <formula>NOT(ISERROR(SEARCH("V",H39)))</formula>
    </cfRule>
  </conditionalFormatting>
  <conditionalFormatting sqref="I24:I26">
    <cfRule type="containsText" dxfId="216" priority="144" operator="containsText" text="ל.ר">
      <formula>NOT(ISERROR(SEARCH("ל.ר",I24)))</formula>
    </cfRule>
    <cfRule type="containsText" dxfId="215" priority="145" operator="containsText" text="$">
      <formula>NOT(ISERROR(SEARCH("$",I24)))</formula>
    </cfRule>
    <cfRule type="containsText" dxfId="214" priority="146" operator="containsText" text="X">
      <formula>NOT(ISERROR(SEARCH("X",I24)))</formula>
    </cfRule>
    <cfRule type="containsText" dxfId="213" priority="147" operator="containsText" text="V">
      <formula>NOT(ISERROR(SEARCH("V",I24)))</formula>
    </cfRule>
  </conditionalFormatting>
  <conditionalFormatting sqref="I51">
    <cfRule type="containsText" dxfId="212" priority="140" operator="containsText" text="ל.ר">
      <formula>NOT(ISERROR(SEARCH("ל.ר",I51)))</formula>
    </cfRule>
    <cfRule type="containsText" dxfId="211" priority="141" operator="containsText" text="$">
      <formula>NOT(ISERROR(SEARCH("$",I51)))</formula>
    </cfRule>
    <cfRule type="containsText" dxfId="210" priority="142" operator="containsText" text="X">
      <formula>NOT(ISERROR(SEARCH("X",I51)))</formula>
    </cfRule>
    <cfRule type="containsText" dxfId="209" priority="143" operator="containsText" text="V">
      <formula>NOT(ISERROR(SEARCH("V",I51)))</formula>
    </cfRule>
  </conditionalFormatting>
  <conditionalFormatting sqref="J13">
    <cfRule type="containsText" dxfId="208" priority="136" operator="containsText" text="ל.ר">
      <formula>NOT(ISERROR(SEARCH("ל.ר",J13)))</formula>
    </cfRule>
    <cfRule type="containsText" dxfId="207" priority="137" operator="containsText" text="$">
      <formula>NOT(ISERROR(SEARCH("$",J13)))</formula>
    </cfRule>
    <cfRule type="containsText" dxfId="206" priority="138" operator="containsText" text="X">
      <formula>NOT(ISERROR(SEARCH("X",J13)))</formula>
    </cfRule>
    <cfRule type="containsText" dxfId="205" priority="139" operator="containsText" text="V">
      <formula>NOT(ISERROR(SEARCH("V",J13)))</formula>
    </cfRule>
  </conditionalFormatting>
  <conditionalFormatting sqref="J49">
    <cfRule type="containsText" dxfId="204" priority="132" operator="containsText" text="ל.ר">
      <formula>NOT(ISERROR(SEARCH("ל.ר",J49)))</formula>
    </cfRule>
    <cfRule type="containsText" dxfId="203" priority="133" operator="containsText" text="$">
      <formula>NOT(ISERROR(SEARCH("$",J49)))</formula>
    </cfRule>
    <cfRule type="containsText" dxfId="202" priority="134" operator="containsText" text="X">
      <formula>NOT(ISERROR(SEARCH("X",J49)))</formula>
    </cfRule>
    <cfRule type="containsText" dxfId="201" priority="135" operator="containsText" text="V">
      <formula>NOT(ISERROR(SEARCH("V",J49)))</formula>
    </cfRule>
  </conditionalFormatting>
  <conditionalFormatting sqref="J51">
    <cfRule type="containsText" dxfId="200" priority="128" operator="containsText" text="ל.ר">
      <formula>NOT(ISERROR(SEARCH("ל.ר",J51)))</formula>
    </cfRule>
    <cfRule type="containsText" dxfId="199" priority="129" operator="containsText" text="$">
      <formula>NOT(ISERROR(SEARCH("$",J51)))</formula>
    </cfRule>
    <cfRule type="containsText" dxfId="198" priority="130" operator="containsText" text="X">
      <formula>NOT(ISERROR(SEARCH("X",J51)))</formula>
    </cfRule>
    <cfRule type="containsText" dxfId="197" priority="131" operator="containsText" text="V">
      <formula>NOT(ISERROR(SEARCH("V",J51)))</formula>
    </cfRule>
  </conditionalFormatting>
  <conditionalFormatting sqref="J48">
    <cfRule type="containsText" dxfId="196" priority="124" operator="containsText" text="ל.ר">
      <formula>NOT(ISERROR(SEARCH("ל.ר",J48)))</formula>
    </cfRule>
    <cfRule type="containsText" dxfId="195" priority="125" operator="containsText" text="$">
      <formula>NOT(ISERROR(SEARCH("$",J48)))</formula>
    </cfRule>
    <cfRule type="containsText" dxfId="194" priority="126" operator="containsText" text="X">
      <formula>NOT(ISERROR(SEARCH("X",J48)))</formula>
    </cfRule>
    <cfRule type="containsText" dxfId="193" priority="127" operator="containsText" text="V">
      <formula>NOT(ISERROR(SEARCH("V",J48)))</formula>
    </cfRule>
  </conditionalFormatting>
  <conditionalFormatting sqref="J85:J88">
    <cfRule type="containsText" dxfId="192" priority="120" operator="containsText" text="ל.ר">
      <formula>NOT(ISERROR(SEARCH("ל.ר",J85)))</formula>
    </cfRule>
    <cfRule type="containsText" dxfId="191" priority="121" operator="containsText" text="$">
      <formula>NOT(ISERROR(SEARCH("$",J85)))</formula>
    </cfRule>
    <cfRule type="containsText" dxfId="190" priority="122" operator="containsText" text="X">
      <formula>NOT(ISERROR(SEARCH("X",J85)))</formula>
    </cfRule>
    <cfRule type="containsText" dxfId="189" priority="123" operator="containsText" text="V">
      <formula>NOT(ISERROR(SEARCH("V",J85)))</formula>
    </cfRule>
  </conditionalFormatting>
  <conditionalFormatting sqref="J63:J73 J82:J84">
    <cfRule type="containsText" dxfId="188" priority="116" operator="containsText" text="ל.ר">
      <formula>NOT(ISERROR(SEARCH("ל.ר",J63)))</formula>
    </cfRule>
    <cfRule type="containsText" dxfId="187" priority="117" operator="containsText" text="$">
      <formula>NOT(ISERROR(SEARCH("$",J63)))</formula>
    </cfRule>
    <cfRule type="containsText" dxfId="186" priority="118" operator="containsText" text="X">
      <formula>NOT(ISERROR(SEARCH("X",J63)))</formula>
    </cfRule>
    <cfRule type="containsText" dxfId="185" priority="119" operator="containsText" text="V">
      <formula>NOT(ISERROR(SEARCH("V",J63)))</formula>
    </cfRule>
  </conditionalFormatting>
  <conditionalFormatting sqref="D17:F21">
    <cfRule type="containsText" dxfId="184" priority="109" operator="containsText" text="ל.ר">
      <formula>NOT(ISERROR(SEARCH("ל.ר",D17)))</formula>
    </cfRule>
    <cfRule type="containsText" dxfId="183" priority="113" operator="containsText" text="$">
      <formula>NOT(ISERROR(SEARCH("$",D17)))</formula>
    </cfRule>
    <cfRule type="containsText" dxfId="182" priority="114" operator="containsText" text="X">
      <formula>NOT(ISERROR(SEARCH("X",D17)))</formula>
    </cfRule>
    <cfRule type="containsText" dxfId="181" priority="115" operator="containsText" text="V">
      <formula>NOT(ISERROR(SEARCH("V",D17)))</formula>
    </cfRule>
  </conditionalFormatting>
  <conditionalFormatting sqref="D17:F17">
    <cfRule type="containsText" dxfId="180" priority="110" operator="containsText" text="עמידה בדרישות">
      <formula>NOT(ISERROR(SEARCH("עמידה בדרישות",D17)))</formula>
    </cfRule>
    <cfRule type="containsText" dxfId="179" priority="111" operator="containsText" text="פסילה">
      <formula>NOT(ISERROR(SEARCH("פסילה",D17)))</formula>
    </cfRule>
    <cfRule type="containsText" dxfId="178" priority="112" operator="containsText" text="נדרשת השלמה">
      <formula>NOT(ISERROR(SEARCH("נדרשת השלמה",D17)))</formula>
    </cfRule>
  </conditionalFormatting>
  <conditionalFormatting sqref="G17:I21">
    <cfRule type="containsText" dxfId="177" priority="102" operator="containsText" text="ל.ר">
      <formula>NOT(ISERROR(SEARCH("ל.ר",G17)))</formula>
    </cfRule>
    <cfRule type="containsText" dxfId="176" priority="106" operator="containsText" text="$">
      <formula>NOT(ISERROR(SEARCH("$",G17)))</formula>
    </cfRule>
    <cfRule type="containsText" dxfId="175" priority="107" operator="containsText" text="X">
      <formula>NOT(ISERROR(SEARCH("X",G17)))</formula>
    </cfRule>
    <cfRule type="containsText" dxfId="174" priority="108" operator="containsText" text="V">
      <formula>NOT(ISERROR(SEARCH("V",G17)))</formula>
    </cfRule>
  </conditionalFormatting>
  <conditionalFormatting sqref="G17:I17">
    <cfRule type="containsText" dxfId="173" priority="103" operator="containsText" text="עמידה בדרישות">
      <formula>NOT(ISERROR(SEARCH("עמידה בדרישות",G17)))</formula>
    </cfRule>
    <cfRule type="containsText" dxfId="172" priority="104" operator="containsText" text="פסילה">
      <formula>NOT(ISERROR(SEARCH("פסילה",G17)))</formula>
    </cfRule>
    <cfRule type="containsText" dxfId="171" priority="105" operator="containsText" text="נדרשת השלמה">
      <formula>NOT(ISERROR(SEARCH("נדרשת השלמה",G17)))</formula>
    </cfRule>
  </conditionalFormatting>
  <conditionalFormatting sqref="J17:J18 J20:J21">
    <cfRule type="containsText" dxfId="170" priority="95" operator="containsText" text="ל.ר">
      <formula>NOT(ISERROR(SEARCH("ל.ר",J17)))</formula>
    </cfRule>
    <cfRule type="containsText" dxfId="169" priority="99" operator="containsText" text="$">
      <formula>NOT(ISERROR(SEARCH("$",J17)))</formula>
    </cfRule>
    <cfRule type="containsText" dxfId="168" priority="100" operator="containsText" text="X">
      <formula>NOT(ISERROR(SEARCH("X",J17)))</formula>
    </cfRule>
    <cfRule type="containsText" dxfId="167" priority="101" operator="containsText" text="V">
      <formula>NOT(ISERROR(SEARCH("V",J17)))</formula>
    </cfRule>
  </conditionalFormatting>
  <conditionalFormatting sqref="J17">
    <cfRule type="containsText" dxfId="166" priority="96" operator="containsText" text="עמידה בדרישות">
      <formula>NOT(ISERROR(SEARCH("עמידה בדרישות",J17)))</formula>
    </cfRule>
    <cfRule type="containsText" dxfId="165" priority="97" operator="containsText" text="פסילה">
      <formula>NOT(ISERROR(SEARCH("פסילה",J17)))</formula>
    </cfRule>
    <cfRule type="containsText" dxfId="164" priority="98" operator="containsText" text="נדרשת השלמה">
      <formula>NOT(ISERROR(SEARCH("נדרשת השלמה",J17)))</formula>
    </cfRule>
  </conditionalFormatting>
  <conditionalFormatting sqref="J19">
    <cfRule type="containsText" dxfId="163" priority="91" operator="containsText" text="ל.ר">
      <formula>NOT(ISERROR(SEARCH("ל.ר",J19)))</formula>
    </cfRule>
    <cfRule type="containsText" dxfId="162" priority="92" operator="containsText" text="$">
      <formula>NOT(ISERROR(SEARCH("$",J19)))</formula>
    </cfRule>
    <cfRule type="containsText" dxfId="161" priority="93" operator="containsText" text="X">
      <formula>NOT(ISERROR(SEARCH("X",J19)))</formula>
    </cfRule>
    <cfRule type="containsText" dxfId="160" priority="94" operator="containsText" text="V">
      <formula>NOT(ISERROR(SEARCH("V",J19)))</formula>
    </cfRule>
  </conditionalFormatting>
  <conditionalFormatting sqref="D28:J28">
    <cfRule type="containsText" dxfId="159" priority="85" operator="containsText" text="עמידה בדרישות">
      <formula>NOT(ISERROR(SEARCH("עמידה בדרישות",D28)))</formula>
    </cfRule>
    <cfRule type="containsText" dxfId="158" priority="86" operator="containsText" text="פסילה">
      <formula>NOT(ISERROR(SEARCH("פסילה",D28)))</formula>
    </cfRule>
    <cfRule type="containsText" dxfId="157" priority="87" operator="containsText" text="נדרשת השלמה">
      <formula>NOT(ISERROR(SEARCH("נדרשת השלמה",D28)))</formula>
    </cfRule>
  </conditionalFormatting>
  <conditionalFormatting sqref="G31:I31 H30 G29:I29">
    <cfRule type="containsText" dxfId="156" priority="77" operator="containsText" text="ל.ר">
      <formula>NOT(ISERROR(SEARCH("ל.ר",G29)))</formula>
    </cfRule>
    <cfRule type="containsText" dxfId="155" priority="81" operator="containsText" text="$">
      <formula>NOT(ISERROR(SEARCH("$",G29)))</formula>
    </cfRule>
    <cfRule type="containsText" dxfId="154" priority="82" operator="containsText" text="X">
      <formula>NOT(ISERROR(SEARCH("X",G29)))</formula>
    </cfRule>
    <cfRule type="containsText" dxfId="153" priority="83" operator="containsText" text="V">
      <formula>NOT(ISERROR(SEARCH("V",G29)))</formula>
    </cfRule>
  </conditionalFormatting>
  <conditionalFormatting sqref="G30">
    <cfRule type="containsText" dxfId="152" priority="66" operator="containsText" text="ל.ר">
      <formula>NOT(ISERROR(SEARCH("ל.ר",G30)))</formula>
    </cfRule>
    <cfRule type="containsText" dxfId="151" priority="67" operator="containsText" text="$">
      <formula>NOT(ISERROR(SEARCH("$",G30)))</formula>
    </cfRule>
    <cfRule type="containsText" dxfId="150" priority="68" operator="containsText" text="X">
      <formula>NOT(ISERROR(SEARCH("X",G30)))</formula>
    </cfRule>
    <cfRule type="containsText" dxfId="149" priority="69" operator="containsText" text="V">
      <formula>NOT(ISERROR(SEARCH("V",G30)))</formula>
    </cfRule>
  </conditionalFormatting>
  <conditionalFormatting sqref="I30">
    <cfRule type="containsText" dxfId="148" priority="62" operator="containsText" text="ל.ר">
      <formula>NOT(ISERROR(SEARCH("ל.ר",I30)))</formula>
    </cfRule>
    <cfRule type="containsText" dxfId="147" priority="63" operator="containsText" text="$">
      <formula>NOT(ISERROR(SEARCH("$",I30)))</formula>
    </cfRule>
    <cfRule type="containsText" dxfId="146" priority="64" operator="containsText" text="X">
      <formula>NOT(ISERROR(SEARCH("X",I30)))</formula>
    </cfRule>
    <cfRule type="containsText" dxfId="145" priority="65" operator="containsText" text="V">
      <formula>NOT(ISERROR(SEARCH("V",I30)))</formula>
    </cfRule>
  </conditionalFormatting>
  <conditionalFormatting sqref="D32:J32">
    <cfRule type="containsText" dxfId="144" priority="56" operator="containsText" text="עמידה בדרישות">
      <formula>NOT(ISERROR(SEARCH("עמידה בדרישות",D32)))</formula>
    </cfRule>
    <cfRule type="containsText" dxfId="143" priority="57" operator="containsText" text="פסילה">
      <formula>NOT(ISERROR(SEARCH("פסילה",D32)))</formula>
    </cfRule>
    <cfRule type="containsText" dxfId="142" priority="58" operator="containsText" text="נדרשת השלמה">
      <formula>NOT(ISERROR(SEARCH("נדרשת השלמה",D32)))</formula>
    </cfRule>
  </conditionalFormatting>
  <conditionalFormatting sqref="G37:I37 H34:H36 G33:I33">
    <cfRule type="containsText" dxfId="141" priority="48" operator="containsText" text="ל.ר">
      <formula>NOT(ISERROR(SEARCH("ל.ר",G33)))</formula>
    </cfRule>
    <cfRule type="containsText" dxfId="140" priority="52" operator="containsText" text="$">
      <formula>NOT(ISERROR(SEARCH("$",G33)))</formula>
    </cfRule>
    <cfRule type="containsText" dxfId="139" priority="53" operator="containsText" text="X">
      <formula>NOT(ISERROR(SEARCH("X",G33)))</formula>
    </cfRule>
    <cfRule type="containsText" dxfId="138" priority="54" operator="containsText" text="V">
      <formula>NOT(ISERROR(SEARCH("V",G33)))</formula>
    </cfRule>
  </conditionalFormatting>
  <conditionalFormatting sqref="G34:G36">
    <cfRule type="containsText" dxfId="137" priority="37" operator="containsText" text="ל.ר">
      <formula>NOT(ISERROR(SEARCH("ל.ר",G34)))</formula>
    </cfRule>
    <cfRule type="containsText" dxfId="136" priority="38" operator="containsText" text="$">
      <formula>NOT(ISERROR(SEARCH("$",G34)))</formula>
    </cfRule>
    <cfRule type="containsText" dxfId="135" priority="39" operator="containsText" text="X">
      <formula>NOT(ISERROR(SEARCH("X",G34)))</formula>
    </cfRule>
    <cfRule type="containsText" dxfId="134" priority="40" operator="containsText" text="V">
      <formula>NOT(ISERROR(SEARCH("V",G34)))</formula>
    </cfRule>
  </conditionalFormatting>
  <conditionalFormatting sqref="I34:I36">
    <cfRule type="containsText" dxfId="133" priority="33" operator="containsText" text="ל.ר">
      <formula>NOT(ISERROR(SEARCH("ל.ר",I34)))</formula>
    </cfRule>
    <cfRule type="containsText" dxfId="132" priority="34" operator="containsText" text="$">
      <formula>NOT(ISERROR(SEARCH("$",I34)))</formula>
    </cfRule>
    <cfRule type="containsText" dxfId="131" priority="35" operator="containsText" text="X">
      <formula>NOT(ISERROR(SEARCH("X",I34)))</formula>
    </cfRule>
    <cfRule type="containsText" dxfId="130" priority="36" operator="containsText" text="V">
      <formula>NOT(ISERROR(SEARCH("V",I34)))</formula>
    </cfRule>
  </conditionalFormatting>
  <conditionalFormatting sqref="E78:F81">
    <cfRule type="containsText" dxfId="129" priority="29" operator="containsText" text="ל.ר">
      <formula>NOT(ISERROR(SEARCH("ל.ר",E78)))</formula>
    </cfRule>
    <cfRule type="containsText" dxfId="128" priority="30" operator="containsText" text="$">
      <formula>NOT(ISERROR(SEARCH("$",E78)))</formula>
    </cfRule>
    <cfRule type="containsText" dxfId="127" priority="31" operator="containsText" text="X">
      <formula>NOT(ISERROR(SEARCH("X",E78)))</formula>
    </cfRule>
    <cfRule type="containsText" dxfId="126" priority="32" operator="containsText" text="V">
      <formula>NOT(ISERROR(SEARCH("V",E78)))</formula>
    </cfRule>
  </conditionalFormatting>
  <conditionalFormatting sqref="H78:I81">
    <cfRule type="containsText" dxfId="125" priority="25" operator="containsText" text="ל.ר">
      <formula>NOT(ISERROR(SEARCH("ל.ר",H78)))</formula>
    </cfRule>
    <cfRule type="containsText" dxfId="124" priority="26" operator="containsText" text="$">
      <formula>NOT(ISERROR(SEARCH("$",H78)))</formula>
    </cfRule>
    <cfRule type="containsText" dxfId="123" priority="27" operator="containsText" text="X">
      <formula>NOT(ISERROR(SEARCH("X",H78)))</formula>
    </cfRule>
    <cfRule type="containsText" dxfId="122" priority="28" operator="containsText" text="V">
      <formula>NOT(ISERROR(SEARCH("V",H78)))</formula>
    </cfRule>
  </conditionalFormatting>
  <conditionalFormatting sqref="G78:G81">
    <cfRule type="containsText" dxfId="121" priority="21" operator="containsText" text="ל.ר">
      <formula>NOT(ISERROR(SEARCH("ל.ר",G78)))</formula>
    </cfRule>
    <cfRule type="containsText" dxfId="120" priority="22" operator="containsText" text="$">
      <formula>NOT(ISERROR(SEARCH("$",G78)))</formula>
    </cfRule>
    <cfRule type="containsText" dxfId="119" priority="23" operator="containsText" text="X">
      <formula>NOT(ISERROR(SEARCH("X",G78)))</formula>
    </cfRule>
    <cfRule type="containsText" dxfId="118" priority="24" operator="containsText" text="V">
      <formula>NOT(ISERROR(SEARCH("V",G78)))</formula>
    </cfRule>
  </conditionalFormatting>
  <conditionalFormatting sqref="J78:J81">
    <cfRule type="containsText" dxfId="117" priority="17" operator="containsText" text="ל.ר">
      <formula>NOT(ISERROR(SEARCH("ל.ר",J78)))</formula>
    </cfRule>
    <cfRule type="containsText" dxfId="116" priority="18" operator="containsText" text="$">
      <formula>NOT(ISERROR(SEARCH("$",J78)))</formula>
    </cfRule>
    <cfRule type="containsText" dxfId="115" priority="19" operator="containsText" text="X">
      <formula>NOT(ISERROR(SEARCH("X",J78)))</formula>
    </cfRule>
    <cfRule type="containsText" dxfId="114" priority="20" operator="containsText" text="V">
      <formula>NOT(ISERROR(SEARCH("V",J78)))</formula>
    </cfRule>
  </conditionalFormatting>
  <conditionalFormatting sqref="E74:F77">
    <cfRule type="containsText" dxfId="113" priority="13" operator="containsText" text="ל.ר">
      <formula>NOT(ISERROR(SEARCH("ל.ר",E74)))</formula>
    </cfRule>
    <cfRule type="containsText" dxfId="112" priority="14" operator="containsText" text="$">
      <formula>NOT(ISERROR(SEARCH("$",E74)))</formula>
    </cfRule>
    <cfRule type="containsText" dxfId="111" priority="15" operator="containsText" text="X">
      <formula>NOT(ISERROR(SEARCH("X",E74)))</formula>
    </cfRule>
    <cfRule type="containsText" dxfId="110" priority="16" operator="containsText" text="V">
      <formula>NOT(ISERROR(SEARCH("V",E74)))</formula>
    </cfRule>
  </conditionalFormatting>
  <conditionalFormatting sqref="H74:I77">
    <cfRule type="containsText" dxfId="109" priority="9" operator="containsText" text="ל.ר">
      <formula>NOT(ISERROR(SEARCH("ל.ר",H74)))</formula>
    </cfRule>
    <cfRule type="containsText" dxfId="108" priority="10" operator="containsText" text="$">
      <formula>NOT(ISERROR(SEARCH("$",H74)))</formula>
    </cfRule>
    <cfRule type="containsText" dxfId="107" priority="11" operator="containsText" text="X">
      <formula>NOT(ISERROR(SEARCH("X",H74)))</formula>
    </cfRule>
    <cfRule type="containsText" dxfId="106" priority="12" operator="containsText" text="V">
      <formula>NOT(ISERROR(SEARCH("V",H74)))</formula>
    </cfRule>
  </conditionalFormatting>
  <conditionalFormatting sqref="G74:G77">
    <cfRule type="containsText" dxfId="105" priority="5" operator="containsText" text="ל.ר">
      <formula>NOT(ISERROR(SEARCH("ל.ר",G74)))</formula>
    </cfRule>
    <cfRule type="containsText" dxfId="104" priority="6" operator="containsText" text="$">
      <formula>NOT(ISERROR(SEARCH("$",G74)))</formula>
    </cfRule>
    <cfRule type="containsText" dxfId="103" priority="7" operator="containsText" text="X">
      <formula>NOT(ISERROR(SEARCH("X",G74)))</formula>
    </cfRule>
    <cfRule type="containsText" dxfId="102" priority="8" operator="containsText" text="V">
      <formula>NOT(ISERROR(SEARCH("V",G74)))</formula>
    </cfRule>
  </conditionalFormatting>
  <conditionalFormatting sqref="J74:J77">
    <cfRule type="containsText" dxfId="101" priority="1" operator="containsText" text="ל.ר">
      <formula>NOT(ISERROR(SEARCH("ל.ר",J74)))</formula>
    </cfRule>
    <cfRule type="containsText" dxfId="100" priority="2" operator="containsText" text="$">
      <formula>NOT(ISERROR(SEARCH("$",J74)))</formula>
    </cfRule>
    <cfRule type="containsText" dxfId="99" priority="3" operator="containsText" text="X">
      <formula>NOT(ISERROR(SEARCH("X",J74)))</formula>
    </cfRule>
    <cfRule type="containsText" dxfId="98" priority="4" operator="containsText" text="V">
      <formula>NOT(ISERROR(SEARCH("V",J74)))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4"/>
  <sheetViews>
    <sheetView rightToLeft="1" view="pageBreakPreview" zoomScaleNormal="85" zoomScaleSheetLayoutView="100" workbookViewId="0">
      <pane xSplit="3" ySplit="3" topLeftCell="D4" activePane="bottomRight" state="frozen"/>
      <selection pane="topRight" activeCell="D1" sqref="D1"/>
      <selection pane="bottomLeft" activeCell="A4" sqref="A4"/>
      <selection pane="bottomRight" sqref="A1:B2"/>
    </sheetView>
  </sheetViews>
  <sheetFormatPr defaultColWidth="24.25" defaultRowHeight="15" x14ac:dyDescent="0.2"/>
  <cols>
    <col min="1" max="1" width="9.875" style="12" customWidth="1"/>
    <col min="2" max="2" width="30.25" style="12" customWidth="1"/>
    <col min="3" max="3" width="21.25" style="12" customWidth="1"/>
    <col min="4" max="4" width="15.125" style="12" customWidth="1"/>
    <col min="5" max="5" width="9.375" style="12" customWidth="1"/>
    <col min="6" max="6" width="15.125" style="12" customWidth="1"/>
    <col min="7" max="7" width="9.375" style="12" customWidth="1"/>
    <col min="8" max="8" width="15.125" style="12" customWidth="1"/>
    <col min="9" max="9" width="9.375" style="12" customWidth="1"/>
    <col min="10" max="10" width="15.125" style="12" customWidth="1"/>
    <col min="11" max="11" width="9.375" style="12" customWidth="1"/>
    <col min="12" max="12" width="15.125" style="12" customWidth="1"/>
    <col min="13" max="13" width="9.375" style="12" customWidth="1"/>
    <col min="14" max="14" width="15.125" style="12" customWidth="1"/>
    <col min="15" max="15" width="9.375" style="12" customWidth="1"/>
    <col min="16" max="16" width="15.125" style="12" customWidth="1"/>
    <col min="17" max="17" width="9.375" style="12" customWidth="1"/>
    <col min="18" max="16384" width="24.25" style="12"/>
  </cols>
  <sheetData>
    <row r="1" spans="1:17" ht="15.75" x14ac:dyDescent="0.2">
      <c r="A1" s="194" t="s">
        <v>22</v>
      </c>
      <c r="B1" s="195"/>
      <c r="C1" s="88" t="s">
        <v>14</v>
      </c>
      <c r="D1" s="190">
        <f>'תנאי-סף'!D1</f>
        <v>1</v>
      </c>
      <c r="E1" s="191"/>
      <c r="F1" s="190">
        <f>'תנאי-סף'!E1</f>
        <v>2</v>
      </c>
      <c r="G1" s="191"/>
      <c r="H1" s="190">
        <f>'תנאי-סף'!F1</f>
        <v>3</v>
      </c>
      <c r="I1" s="191"/>
      <c r="J1" s="190">
        <f>'תנאי-סף'!G1</f>
        <v>4</v>
      </c>
      <c r="K1" s="191"/>
      <c r="L1" s="190">
        <f>'תנאי-סף'!H1</f>
        <v>5</v>
      </c>
      <c r="M1" s="191"/>
      <c r="N1" s="190">
        <f>'תנאי-סף'!I1</f>
        <v>6</v>
      </c>
      <c r="O1" s="191"/>
      <c r="P1" s="190">
        <f>'תנאי-סף'!J1</f>
        <v>7</v>
      </c>
      <c r="Q1" s="191"/>
    </row>
    <row r="2" spans="1:17" ht="15.75" x14ac:dyDescent="0.2">
      <c r="A2" s="196"/>
      <c r="B2" s="197"/>
      <c r="C2" s="26" t="s">
        <v>15</v>
      </c>
      <c r="D2" s="192">
        <f>INDEX('תנאי-סף'!$D$1:$J$2,2,MATCH(D1,'תנאי-סף'!$D$1:$J$1,0))</f>
        <v>0</v>
      </c>
      <c r="E2" s="193"/>
      <c r="F2" s="192">
        <f>INDEX('תנאי-סף'!$D$1:$J$2,2,MATCH(F1,'תנאי-סף'!$D$1:$J$1,0))</f>
        <v>0</v>
      </c>
      <c r="G2" s="193"/>
      <c r="H2" s="192">
        <f>INDEX('תנאי-סף'!$D$1:$J$2,2,MATCH(H1,'תנאי-סף'!$D$1:$J$1,0))</f>
        <v>0</v>
      </c>
      <c r="I2" s="193"/>
      <c r="J2" s="192">
        <f>INDEX('תנאי-סף'!$D$1:$J$2,2,MATCH(J1,'תנאי-סף'!$D$1:$J$1,0))</f>
        <v>0</v>
      </c>
      <c r="K2" s="193"/>
      <c r="L2" s="192">
        <f>INDEX('תנאי-סף'!$D$1:$J$2,2,MATCH(L1,'תנאי-סף'!$D$1:$J$1,0))</f>
        <v>0</v>
      </c>
      <c r="M2" s="193"/>
      <c r="N2" s="192">
        <f>INDEX('תנאי-סף'!$D$1:$J$2,2,MATCH(N1,'תנאי-סף'!$D$1:$J$1,0))</f>
        <v>0</v>
      </c>
      <c r="O2" s="193"/>
      <c r="P2" s="192">
        <f>INDEX('תנאי-סף'!$D$1:$J$2,2,MATCH(P1,'תנאי-סף'!$D$1:$J$1,0))</f>
        <v>0</v>
      </c>
      <c r="Q2" s="193"/>
    </row>
    <row r="3" spans="1:17" ht="79.5" thickBot="1" x14ac:dyDescent="0.25">
      <c r="A3" s="92" t="s">
        <v>12</v>
      </c>
      <c r="B3" s="93" t="s">
        <v>13</v>
      </c>
      <c r="C3" s="94" t="s">
        <v>4</v>
      </c>
      <c r="D3" s="92" t="s">
        <v>213</v>
      </c>
      <c r="E3" s="94" t="s">
        <v>214</v>
      </c>
      <c r="F3" s="92" t="s">
        <v>213</v>
      </c>
      <c r="G3" s="94" t="s">
        <v>214</v>
      </c>
      <c r="H3" s="92" t="s">
        <v>213</v>
      </c>
      <c r="I3" s="94" t="s">
        <v>214</v>
      </c>
      <c r="J3" s="92" t="s">
        <v>213</v>
      </c>
      <c r="K3" s="94" t="s">
        <v>214</v>
      </c>
      <c r="L3" s="92" t="s">
        <v>213</v>
      </c>
      <c r="M3" s="94" t="s">
        <v>214</v>
      </c>
      <c r="N3" s="92" t="s">
        <v>213</v>
      </c>
      <c r="O3" s="94" t="s">
        <v>214</v>
      </c>
      <c r="P3" s="92" t="s">
        <v>213</v>
      </c>
      <c r="Q3" s="94" t="s">
        <v>214</v>
      </c>
    </row>
    <row r="4" spans="1:17" ht="68.45" customHeight="1" x14ac:dyDescent="0.2">
      <c r="A4" s="95" t="s">
        <v>55</v>
      </c>
      <c r="B4" s="96" t="s">
        <v>208</v>
      </c>
      <c r="C4" s="97">
        <v>0.25</v>
      </c>
      <c r="D4" s="163">
        <f>MIN(25,SUM(E5:E14))</f>
        <v>0</v>
      </c>
      <c r="E4" s="164"/>
      <c r="F4" s="163">
        <f t="shared" ref="F4" si="0">MIN(25,SUM(G5:G14))</f>
        <v>0</v>
      </c>
      <c r="G4" s="164"/>
      <c r="H4" s="163">
        <f t="shared" ref="H4" si="1">MIN(25,SUM(I5:I14))</f>
        <v>0</v>
      </c>
      <c r="I4" s="164"/>
      <c r="J4" s="163">
        <f t="shared" ref="J4" si="2">MIN(25,SUM(K5:K14))</f>
        <v>0</v>
      </c>
      <c r="K4" s="164"/>
      <c r="L4" s="163">
        <f t="shared" ref="L4" si="3">MIN(25,SUM(M5:M14))</f>
        <v>0</v>
      </c>
      <c r="M4" s="164"/>
      <c r="N4" s="163">
        <f t="shared" ref="N4" si="4">MIN(25,SUM(O5:O14))</f>
        <v>0</v>
      </c>
      <c r="O4" s="164"/>
      <c r="P4" s="163">
        <f t="shared" ref="P4" si="5">MIN(25,SUM(Q5:Q14))</f>
        <v>0</v>
      </c>
      <c r="Q4" s="164"/>
    </row>
    <row r="5" spans="1:17" ht="113.25" customHeight="1" x14ac:dyDescent="0.2">
      <c r="A5" s="87" t="s">
        <v>56</v>
      </c>
      <c r="B5" s="172" t="s">
        <v>209</v>
      </c>
      <c r="C5" s="173"/>
      <c r="D5" s="28"/>
      <c r="E5" s="85">
        <f>MIN(5,MAX((D5-1)*2.5,0))</f>
        <v>0</v>
      </c>
      <c r="F5" s="28"/>
      <c r="G5" s="85">
        <f t="shared" ref="G5" si="6">MIN(5,MAX((F5-1)*2.5,0))</f>
        <v>0</v>
      </c>
      <c r="H5" s="28"/>
      <c r="I5" s="85">
        <f t="shared" ref="I5" si="7">MIN(5,MAX((H5-1)*2.5,0))</f>
        <v>0</v>
      </c>
      <c r="J5" s="28"/>
      <c r="K5" s="85">
        <f t="shared" ref="K5" si="8">MIN(5,MAX((J5-1)*2.5,0))</f>
        <v>0</v>
      </c>
      <c r="L5" s="28"/>
      <c r="M5" s="85">
        <f t="shared" ref="M5" si="9">MIN(5,MAX((L5-1)*2.5,0))</f>
        <v>0</v>
      </c>
      <c r="N5" s="28"/>
      <c r="O5" s="85">
        <f t="shared" ref="O5" si="10">MIN(5,MAX((N5-1)*2.5,0))</f>
        <v>0</v>
      </c>
      <c r="P5" s="28"/>
      <c r="Q5" s="85">
        <f t="shared" ref="Q5" si="11">MIN(5,MAX((P5-1)*2.5,0))</f>
        <v>0</v>
      </c>
    </row>
    <row r="6" spans="1:17" ht="96.75" customHeight="1" x14ac:dyDescent="0.2">
      <c r="A6" s="87" t="s">
        <v>57</v>
      </c>
      <c r="B6" s="172" t="s">
        <v>210</v>
      </c>
      <c r="C6" s="173"/>
      <c r="D6" s="28"/>
      <c r="E6" s="85">
        <f>MIN(5,D6*2.5)</f>
        <v>0</v>
      </c>
      <c r="F6" s="28"/>
      <c r="G6" s="85">
        <f t="shared" ref="G6" si="12">MIN(5,F6*2.5)</f>
        <v>0</v>
      </c>
      <c r="H6" s="28"/>
      <c r="I6" s="85">
        <f t="shared" ref="I6" si="13">MIN(5,H6*2.5)</f>
        <v>0</v>
      </c>
      <c r="J6" s="28"/>
      <c r="K6" s="85">
        <f t="shared" ref="K6" si="14">MIN(5,J6*2.5)</f>
        <v>0</v>
      </c>
      <c r="L6" s="28"/>
      <c r="M6" s="85">
        <f t="shared" ref="M6" si="15">MIN(5,L6*2.5)</f>
        <v>0</v>
      </c>
      <c r="N6" s="28"/>
      <c r="O6" s="85">
        <f t="shared" ref="O6" si="16">MIN(5,N6*2.5)</f>
        <v>0</v>
      </c>
      <c r="P6" s="28"/>
      <c r="Q6" s="85">
        <f t="shared" ref="Q6" si="17">MIN(5,P6*2.5)</f>
        <v>0</v>
      </c>
    </row>
    <row r="7" spans="1:17" ht="99.75" customHeight="1" x14ac:dyDescent="0.2">
      <c r="A7" s="180" t="s">
        <v>58</v>
      </c>
      <c r="B7" s="172" t="s">
        <v>219</v>
      </c>
      <c r="C7" s="89" t="s">
        <v>211</v>
      </c>
      <c r="D7" s="28"/>
      <c r="E7" s="27">
        <f>MIN(2,D7*2)</f>
        <v>0</v>
      </c>
      <c r="F7" s="28"/>
      <c r="G7" s="27">
        <f t="shared" ref="G7" si="18">MIN(2,F7*2)</f>
        <v>0</v>
      </c>
      <c r="H7" s="28"/>
      <c r="I7" s="27">
        <f t="shared" ref="I7" si="19">MIN(2,H7*2)</f>
        <v>0</v>
      </c>
      <c r="J7" s="28"/>
      <c r="K7" s="27">
        <f t="shared" ref="K7" si="20">MIN(2,J7*2)</f>
        <v>0</v>
      </c>
      <c r="L7" s="28"/>
      <c r="M7" s="27">
        <f t="shared" ref="M7" si="21">MIN(2,L7*2)</f>
        <v>0</v>
      </c>
      <c r="N7" s="28"/>
      <c r="O7" s="27">
        <f t="shared" ref="O7" si="22">MIN(2,N7*2)</f>
        <v>0</v>
      </c>
      <c r="P7" s="28"/>
      <c r="Q7" s="27">
        <f t="shared" ref="Q7:Q8" si="23">MIN(2,P7*2)</f>
        <v>0</v>
      </c>
    </row>
    <row r="8" spans="1:17" ht="96" customHeight="1" x14ac:dyDescent="0.2">
      <c r="A8" s="180"/>
      <c r="B8" s="172"/>
      <c r="C8" s="90" t="s">
        <v>212</v>
      </c>
      <c r="D8" s="28"/>
      <c r="E8" s="27">
        <f>MIN(2,D8*2)</f>
        <v>0</v>
      </c>
      <c r="F8" s="28"/>
      <c r="G8" s="27">
        <f t="shared" ref="G8" si="24">MIN(2,F8*2)</f>
        <v>0</v>
      </c>
      <c r="H8" s="28"/>
      <c r="I8" s="27">
        <f t="shared" ref="I8" si="25">MIN(2,H8*2)</f>
        <v>0</v>
      </c>
      <c r="J8" s="28"/>
      <c r="K8" s="27">
        <f t="shared" ref="K8" si="26">MIN(2,J8*2)</f>
        <v>0</v>
      </c>
      <c r="L8" s="28"/>
      <c r="M8" s="27">
        <f t="shared" ref="M8" si="27">MIN(2,L8*2)</f>
        <v>0</v>
      </c>
      <c r="N8" s="28"/>
      <c r="O8" s="27">
        <f t="shared" ref="O8" si="28">MIN(2,N8*2)</f>
        <v>0</v>
      </c>
      <c r="P8" s="28"/>
      <c r="Q8" s="27">
        <f t="shared" si="23"/>
        <v>0</v>
      </c>
    </row>
    <row r="9" spans="1:17" ht="96" customHeight="1" x14ac:dyDescent="0.2">
      <c r="A9" s="87" t="s">
        <v>215</v>
      </c>
      <c r="B9" s="182" t="s">
        <v>218</v>
      </c>
      <c r="C9" s="183"/>
      <c r="D9" s="28"/>
      <c r="E9" s="27">
        <f>MIN(3,D9*3)</f>
        <v>0</v>
      </c>
      <c r="F9" s="28"/>
      <c r="G9" s="27">
        <f t="shared" ref="G9" si="29">MIN(3,F9*3)</f>
        <v>0</v>
      </c>
      <c r="H9" s="28"/>
      <c r="I9" s="27">
        <f t="shared" ref="I9" si="30">MIN(3,H9*3)</f>
        <v>0</v>
      </c>
      <c r="J9" s="28"/>
      <c r="K9" s="27">
        <f t="shared" ref="K9" si="31">MIN(3,J9*3)</f>
        <v>0</v>
      </c>
      <c r="L9" s="28"/>
      <c r="M9" s="27">
        <f t="shared" ref="M9" si="32">MIN(3,L9*3)</f>
        <v>0</v>
      </c>
      <c r="N9" s="28"/>
      <c r="O9" s="27">
        <f t="shared" ref="O9" si="33">MIN(3,N9*3)</f>
        <v>0</v>
      </c>
      <c r="P9" s="28"/>
      <c r="Q9" s="27">
        <f t="shared" ref="Q9" si="34">MIN(3,P9*3)</f>
        <v>0</v>
      </c>
    </row>
    <row r="10" spans="1:17" ht="47.25" x14ac:dyDescent="0.2">
      <c r="A10" s="180" t="s">
        <v>216</v>
      </c>
      <c r="B10" s="172" t="s">
        <v>220</v>
      </c>
      <c r="C10" s="90" t="s">
        <v>221</v>
      </c>
      <c r="D10" s="28"/>
      <c r="E10" s="27">
        <f>MIN(1,D10*1)</f>
        <v>0</v>
      </c>
      <c r="F10" s="28"/>
      <c r="G10" s="27">
        <f t="shared" ref="G10" si="35">MIN(1,F10*1)</f>
        <v>0</v>
      </c>
      <c r="H10" s="28"/>
      <c r="I10" s="27">
        <f t="shared" ref="I10" si="36">MIN(1,H10*1)</f>
        <v>0</v>
      </c>
      <c r="J10" s="28"/>
      <c r="K10" s="27">
        <f t="shared" ref="K10" si="37">MIN(1,J10*1)</f>
        <v>0</v>
      </c>
      <c r="L10" s="28"/>
      <c r="M10" s="27">
        <f t="shared" ref="M10" si="38">MIN(1,L10*1)</f>
        <v>0</v>
      </c>
      <c r="N10" s="28"/>
      <c r="O10" s="27">
        <f t="shared" ref="O10" si="39">MIN(1,N10*1)</f>
        <v>0</v>
      </c>
      <c r="P10" s="28"/>
      <c r="Q10" s="27">
        <f t="shared" ref="Q10" si="40">MIN(1,P10*1)</f>
        <v>0</v>
      </c>
    </row>
    <row r="11" spans="1:17" ht="31.5" x14ac:dyDescent="0.2">
      <c r="A11" s="180"/>
      <c r="B11" s="172"/>
      <c r="C11" s="90" t="s">
        <v>222</v>
      </c>
      <c r="D11" s="28"/>
      <c r="E11" s="27">
        <f t="shared" ref="E11:Q12" si="41">MIN(1,D11*1)</f>
        <v>0</v>
      </c>
      <c r="F11" s="28"/>
      <c r="G11" s="27">
        <f t="shared" si="41"/>
        <v>0</v>
      </c>
      <c r="H11" s="28"/>
      <c r="I11" s="27">
        <f t="shared" si="41"/>
        <v>0</v>
      </c>
      <c r="J11" s="28"/>
      <c r="K11" s="27">
        <f t="shared" si="41"/>
        <v>0</v>
      </c>
      <c r="L11" s="28"/>
      <c r="M11" s="27">
        <f t="shared" si="41"/>
        <v>0</v>
      </c>
      <c r="N11" s="28"/>
      <c r="O11" s="27">
        <f t="shared" si="41"/>
        <v>0</v>
      </c>
      <c r="P11" s="28"/>
      <c r="Q11" s="27">
        <f t="shared" si="41"/>
        <v>0</v>
      </c>
    </row>
    <row r="12" spans="1:17" ht="78.75" x14ac:dyDescent="0.2">
      <c r="A12" s="180"/>
      <c r="B12" s="172"/>
      <c r="C12" s="90" t="s">
        <v>223</v>
      </c>
      <c r="D12" s="28"/>
      <c r="E12" s="27">
        <f t="shared" si="41"/>
        <v>0</v>
      </c>
      <c r="F12" s="28"/>
      <c r="G12" s="27">
        <f t="shared" si="41"/>
        <v>0</v>
      </c>
      <c r="H12" s="28"/>
      <c r="I12" s="27">
        <f t="shared" si="41"/>
        <v>0</v>
      </c>
      <c r="J12" s="28"/>
      <c r="K12" s="27">
        <f t="shared" si="41"/>
        <v>0</v>
      </c>
      <c r="L12" s="28"/>
      <c r="M12" s="27">
        <f t="shared" si="41"/>
        <v>0</v>
      </c>
      <c r="N12" s="28"/>
      <c r="O12" s="27">
        <f t="shared" si="41"/>
        <v>0</v>
      </c>
      <c r="P12" s="28"/>
      <c r="Q12" s="27">
        <f t="shared" si="41"/>
        <v>0</v>
      </c>
    </row>
    <row r="13" spans="1:17" ht="78.75" x14ac:dyDescent="0.2">
      <c r="A13" s="180" t="s">
        <v>217</v>
      </c>
      <c r="B13" s="172" t="s">
        <v>224</v>
      </c>
      <c r="C13" s="89" t="s">
        <v>225</v>
      </c>
      <c r="D13" s="28"/>
      <c r="E13" s="27">
        <f>MIN(2.5,D13*2.5)</f>
        <v>0</v>
      </c>
      <c r="F13" s="28"/>
      <c r="G13" s="27">
        <f t="shared" ref="G13" si="42">MIN(2.5,F13*2.5)</f>
        <v>0</v>
      </c>
      <c r="H13" s="28"/>
      <c r="I13" s="27">
        <f t="shared" ref="I13" si="43">MIN(2.5,H13*2.5)</f>
        <v>0</v>
      </c>
      <c r="J13" s="28"/>
      <c r="K13" s="27">
        <f t="shared" ref="K13" si="44">MIN(2.5,J13*2.5)</f>
        <v>0</v>
      </c>
      <c r="L13" s="28"/>
      <c r="M13" s="27">
        <f t="shared" ref="M13" si="45">MIN(2.5,L13*2.5)</f>
        <v>0</v>
      </c>
      <c r="N13" s="28"/>
      <c r="O13" s="27">
        <f t="shared" ref="O13" si="46">MIN(2.5,N13*2.5)</f>
        <v>0</v>
      </c>
      <c r="P13" s="28"/>
      <c r="Q13" s="27">
        <f t="shared" ref="Q13:Q14" si="47">MIN(2.5,P13*2.5)</f>
        <v>0</v>
      </c>
    </row>
    <row r="14" spans="1:17" ht="111" thickBot="1" x14ac:dyDescent="0.25">
      <c r="A14" s="181"/>
      <c r="B14" s="169"/>
      <c r="C14" s="98" t="s">
        <v>226</v>
      </c>
      <c r="D14" s="111"/>
      <c r="E14" s="99">
        <f>MIN(2.5,D14*2.5)</f>
        <v>0</v>
      </c>
      <c r="F14" s="111"/>
      <c r="G14" s="99">
        <f t="shared" ref="G14" si="48">MIN(2.5,F14*2.5)</f>
        <v>0</v>
      </c>
      <c r="H14" s="111"/>
      <c r="I14" s="99">
        <f t="shared" ref="I14" si="49">MIN(2.5,H14*2.5)</f>
        <v>0</v>
      </c>
      <c r="J14" s="111"/>
      <c r="K14" s="99">
        <f t="shared" ref="K14" si="50">MIN(2.5,J14*2.5)</f>
        <v>0</v>
      </c>
      <c r="L14" s="111"/>
      <c r="M14" s="99">
        <f t="shared" ref="M14" si="51">MIN(2.5,L14*2.5)</f>
        <v>0</v>
      </c>
      <c r="N14" s="111"/>
      <c r="O14" s="99">
        <f t="shared" ref="O14" si="52">MIN(2.5,N14*2.5)</f>
        <v>0</v>
      </c>
      <c r="P14" s="111"/>
      <c r="Q14" s="99">
        <f t="shared" si="47"/>
        <v>0</v>
      </c>
    </row>
    <row r="15" spans="1:17" ht="68.45" customHeight="1" x14ac:dyDescent="0.2">
      <c r="A15" s="95" t="s">
        <v>59</v>
      </c>
      <c r="B15" s="96" t="s">
        <v>227</v>
      </c>
      <c r="C15" s="97">
        <v>0.25</v>
      </c>
      <c r="D15" s="163">
        <f>MIN(25,SUM(E16:E19))</f>
        <v>0</v>
      </c>
      <c r="E15" s="164"/>
      <c r="F15" s="163">
        <f>MIN(25,SUM(G16:G19))</f>
        <v>0</v>
      </c>
      <c r="G15" s="164"/>
      <c r="H15" s="163">
        <f>MIN(25,SUM(I16:I19))</f>
        <v>0</v>
      </c>
      <c r="I15" s="164"/>
      <c r="J15" s="163">
        <f>MIN(25,SUM(K16:K19))</f>
        <v>0</v>
      </c>
      <c r="K15" s="164"/>
      <c r="L15" s="163">
        <f>MIN(25,SUM(M16:M19))</f>
        <v>0</v>
      </c>
      <c r="M15" s="164"/>
      <c r="N15" s="163">
        <f>MIN(25,SUM(O16:O19))</f>
        <v>0</v>
      </c>
      <c r="O15" s="164"/>
      <c r="P15" s="163">
        <f>MIN(25,SUM(Q16:Q19))</f>
        <v>0</v>
      </c>
      <c r="Q15" s="164"/>
    </row>
    <row r="16" spans="1:17" ht="63" x14ac:dyDescent="0.2">
      <c r="A16" s="174" t="s">
        <v>228</v>
      </c>
      <c r="B16" s="176" t="s">
        <v>231</v>
      </c>
      <c r="C16" s="89" t="s">
        <v>232</v>
      </c>
      <c r="D16" s="28"/>
      <c r="E16" s="178">
        <f>MIN(8,(D16*4)+(D17*8))</f>
        <v>0</v>
      </c>
      <c r="F16" s="28"/>
      <c r="G16" s="178">
        <f>MIN(8,(F16*4)+(F17*8))</f>
        <v>0</v>
      </c>
      <c r="H16" s="28"/>
      <c r="I16" s="178">
        <f>MIN(8,(H16*4)+(H17*8))</f>
        <v>0</v>
      </c>
      <c r="J16" s="28"/>
      <c r="K16" s="178">
        <f>MIN(8,(J16*4)+(J17*8))</f>
        <v>0</v>
      </c>
      <c r="L16" s="28"/>
      <c r="M16" s="178">
        <f>MIN(8,(L16*4)+(L17*8))</f>
        <v>0</v>
      </c>
      <c r="N16" s="28"/>
      <c r="O16" s="178">
        <f>MIN(8,(N16*4)+(N17*8))</f>
        <v>0</v>
      </c>
      <c r="P16" s="28"/>
      <c r="Q16" s="178">
        <f>MIN(8,(P16*4)+(P17*8))</f>
        <v>0</v>
      </c>
    </row>
    <row r="17" spans="1:17" ht="63" x14ac:dyDescent="0.2">
      <c r="A17" s="175"/>
      <c r="B17" s="177"/>
      <c r="C17" s="90" t="s">
        <v>233</v>
      </c>
      <c r="D17" s="28"/>
      <c r="E17" s="179"/>
      <c r="F17" s="28"/>
      <c r="G17" s="179"/>
      <c r="H17" s="28"/>
      <c r="I17" s="179"/>
      <c r="J17" s="28"/>
      <c r="K17" s="179"/>
      <c r="L17" s="28"/>
      <c r="M17" s="179"/>
      <c r="N17" s="28"/>
      <c r="O17" s="179"/>
      <c r="P17" s="28"/>
      <c r="Q17" s="179"/>
    </row>
    <row r="18" spans="1:17" ht="129" customHeight="1" x14ac:dyDescent="0.2">
      <c r="A18" s="87" t="s">
        <v>229</v>
      </c>
      <c r="B18" s="172" t="s">
        <v>234</v>
      </c>
      <c r="C18" s="173"/>
      <c r="D18" s="28"/>
      <c r="E18" s="85">
        <f>MIN(9,D18*3)</f>
        <v>0</v>
      </c>
      <c r="F18" s="28"/>
      <c r="G18" s="85">
        <f t="shared" ref="G18" si="53">MIN(9,F18*3)</f>
        <v>0</v>
      </c>
      <c r="H18" s="28"/>
      <c r="I18" s="85">
        <f t="shared" ref="I18" si="54">MIN(9,H18*3)</f>
        <v>0</v>
      </c>
      <c r="J18" s="28"/>
      <c r="K18" s="85">
        <f t="shared" ref="K18" si="55">MIN(9,J18*3)</f>
        <v>0</v>
      </c>
      <c r="L18" s="28"/>
      <c r="M18" s="85">
        <f t="shared" ref="M18" si="56">MIN(9,L18*3)</f>
        <v>0</v>
      </c>
      <c r="N18" s="28"/>
      <c r="O18" s="85">
        <f t="shared" ref="O18" si="57">MIN(9,N18*3)</f>
        <v>0</v>
      </c>
      <c r="P18" s="28"/>
      <c r="Q18" s="85">
        <f t="shared" ref="Q18" si="58">MIN(9,P18*3)</f>
        <v>0</v>
      </c>
    </row>
    <row r="19" spans="1:17" ht="143.25" customHeight="1" thickBot="1" x14ac:dyDescent="0.25">
      <c r="A19" s="100" t="s">
        <v>230</v>
      </c>
      <c r="B19" s="169" t="s">
        <v>235</v>
      </c>
      <c r="C19" s="170" t="s">
        <v>211</v>
      </c>
      <c r="D19" s="111"/>
      <c r="E19" s="99">
        <f>MIN(8,D19*2)</f>
        <v>0</v>
      </c>
      <c r="F19" s="111"/>
      <c r="G19" s="99">
        <f t="shared" ref="G19" si="59">MIN(8,F19*2)</f>
        <v>0</v>
      </c>
      <c r="H19" s="111"/>
      <c r="I19" s="99">
        <f t="shared" ref="I19" si="60">MIN(8,H19*2)</f>
        <v>0</v>
      </c>
      <c r="J19" s="111"/>
      <c r="K19" s="99">
        <f t="shared" ref="K19" si="61">MIN(8,J19*2)</f>
        <v>0</v>
      </c>
      <c r="L19" s="111"/>
      <c r="M19" s="99">
        <f t="shared" ref="M19" si="62">MIN(8,L19*2)</f>
        <v>0</v>
      </c>
      <c r="N19" s="111"/>
      <c r="O19" s="99">
        <f t="shared" ref="O19" si="63">MIN(8,N19*2)</f>
        <v>0</v>
      </c>
      <c r="P19" s="111"/>
      <c r="Q19" s="99">
        <f t="shared" ref="Q19" si="64">MIN(8,P19*2)</f>
        <v>0</v>
      </c>
    </row>
    <row r="20" spans="1:17" ht="15.75" x14ac:dyDescent="0.2">
      <c r="A20" s="161" t="s">
        <v>33</v>
      </c>
      <c r="B20" s="101" t="s">
        <v>244</v>
      </c>
      <c r="C20" s="97">
        <v>0.05</v>
      </c>
      <c r="D20" s="163">
        <f>E21</f>
        <v>0</v>
      </c>
      <c r="E20" s="164"/>
      <c r="F20" s="163">
        <f t="shared" ref="F20:F22" si="65">G21</f>
        <v>0</v>
      </c>
      <c r="G20" s="164"/>
      <c r="H20" s="163">
        <f t="shared" ref="H20:H22" si="66">I21</f>
        <v>0</v>
      </c>
      <c r="I20" s="164"/>
      <c r="J20" s="163">
        <f t="shared" ref="J20:J22" si="67">K21</f>
        <v>0</v>
      </c>
      <c r="K20" s="164"/>
      <c r="L20" s="163">
        <f t="shared" ref="L20:L22" si="68">M21</f>
        <v>0</v>
      </c>
      <c r="M20" s="164"/>
      <c r="N20" s="163">
        <f t="shared" ref="N20:N22" si="69">O21</f>
        <v>0</v>
      </c>
      <c r="O20" s="164"/>
      <c r="P20" s="163">
        <f t="shared" ref="P20:P22" si="70">Q21</f>
        <v>0</v>
      </c>
      <c r="Q20" s="164"/>
    </row>
    <row r="21" spans="1:17" ht="83.25" customHeight="1" thickBot="1" x14ac:dyDescent="0.25">
      <c r="A21" s="162"/>
      <c r="B21" s="169" t="s">
        <v>245</v>
      </c>
      <c r="C21" s="170"/>
      <c r="D21" s="111"/>
      <c r="E21" s="99">
        <f>IF(D21&gt;=6,5,0)</f>
        <v>0</v>
      </c>
      <c r="F21" s="111"/>
      <c r="G21" s="99">
        <f t="shared" ref="G21:G26" si="71">IF(F21&gt;=6,5,0)</f>
        <v>0</v>
      </c>
      <c r="H21" s="111"/>
      <c r="I21" s="99">
        <f t="shared" ref="I21:I26" si="72">IF(H21&gt;=6,5,0)</f>
        <v>0</v>
      </c>
      <c r="J21" s="111"/>
      <c r="K21" s="99">
        <f t="shared" ref="K21:K26" si="73">IF(J21&gt;=6,5,0)</f>
        <v>0</v>
      </c>
      <c r="L21" s="111"/>
      <c r="M21" s="99">
        <f t="shared" ref="M21:M26" si="74">IF(L21&gt;=6,5,0)</f>
        <v>0</v>
      </c>
      <c r="N21" s="111"/>
      <c r="O21" s="99">
        <f t="shared" ref="O21:O26" si="75">IF(N21&gt;=6,5,0)</f>
        <v>0</v>
      </c>
      <c r="P21" s="111"/>
      <c r="Q21" s="99">
        <f t="shared" ref="Q21:Q26" si="76">IF(P21&gt;=6,5,0)</f>
        <v>0</v>
      </c>
    </row>
    <row r="22" spans="1:17" ht="15.75" x14ac:dyDescent="0.2">
      <c r="A22" s="161" t="s">
        <v>70</v>
      </c>
      <c r="B22" s="101" t="s">
        <v>246</v>
      </c>
      <c r="C22" s="97">
        <v>0.05</v>
      </c>
      <c r="D22" s="163">
        <f>E23</f>
        <v>0</v>
      </c>
      <c r="E22" s="164"/>
      <c r="F22" s="163">
        <f t="shared" si="65"/>
        <v>0</v>
      </c>
      <c r="G22" s="164"/>
      <c r="H22" s="163">
        <f t="shared" si="66"/>
        <v>0</v>
      </c>
      <c r="I22" s="164"/>
      <c r="J22" s="163">
        <f t="shared" si="67"/>
        <v>0</v>
      </c>
      <c r="K22" s="164"/>
      <c r="L22" s="163">
        <f t="shared" si="68"/>
        <v>0</v>
      </c>
      <c r="M22" s="164"/>
      <c r="N22" s="163">
        <f t="shared" si="69"/>
        <v>0</v>
      </c>
      <c r="O22" s="164"/>
      <c r="P22" s="163">
        <f t="shared" si="70"/>
        <v>0</v>
      </c>
      <c r="Q22" s="164"/>
    </row>
    <row r="23" spans="1:17" ht="96.75" customHeight="1" thickBot="1" x14ac:dyDescent="0.25">
      <c r="A23" s="162"/>
      <c r="B23" s="169" t="s">
        <v>247</v>
      </c>
      <c r="C23" s="170"/>
      <c r="D23" s="111"/>
      <c r="E23" s="99">
        <f>IF(D23&gt;=6,5,0)</f>
        <v>0</v>
      </c>
      <c r="F23" s="111"/>
      <c r="G23" s="99">
        <f t="shared" si="71"/>
        <v>0</v>
      </c>
      <c r="H23" s="111"/>
      <c r="I23" s="99">
        <f t="shared" si="72"/>
        <v>0</v>
      </c>
      <c r="J23" s="111"/>
      <c r="K23" s="99">
        <f t="shared" si="73"/>
        <v>0</v>
      </c>
      <c r="L23" s="111"/>
      <c r="M23" s="99">
        <f t="shared" si="74"/>
        <v>0</v>
      </c>
      <c r="N23" s="111"/>
      <c r="O23" s="99">
        <f t="shared" si="75"/>
        <v>0</v>
      </c>
      <c r="P23" s="111"/>
      <c r="Q23" s="99">
        <f t="shared" si="76"/>
        <v>0</v>
      </c>
    </row>
    <row r="24" spans="1:17" ht="15.75" x14ac:dyDescent="0.2">
      <c r="A24" s="95" t="s">
        <v>236</v>
      </c>
      <c r="B24" s="101" t="s">
        <v>248</v>
      </c>
      <c r="C24" s="97">
        <v>0.05</v>
      </c>
      <c r="D24" s="163">
        <f>SUM(E25:E26)</f>
        <v>0</v>
      </c>
      <c r="E24" s="164"/>
      <c r="F24" s="163">
        <f t="shared" ref="F24" si="77">SUM(G25:G26)</f>
        <v>0</v>
      </c>
      <c r="G24" s="164"/>
      <c r="H24" s="163">
        <f t="shared" ref="H24" si="78">SUM(I25:I26)</f>
        <v>0</v>
      </c>
      <c r="I24" s="164"/>
      <c r="J24" s="163">
        <f t="shared" ref="J24" si="79">SUM(K25:K26)</f>
        <v>0</v>
      </c>
      <c r="K24" s="164"/>
      <c r="L24" s="163">
        <f t="shared" ref="L24" si="80">SUM(M25:M26)</f>
        <v>0</v>
      </c>
      <c r="M24" s="164"/>
      <c r="N24" s="163">
        <f t="shared" ref="N24" si="81">SUM(O25:O26)</f>
        <v>0</v>
      </c>
      <c r="O24" s="164"/>
      <c r="P24" s="163">
        <f t="shared" ref="P24" si="82">SUM(Q25:Q26)</f>
        <v>0</v>
      </c>
      <c r="Q24" s="164"/>
    </row>
    <row r="25" spans="1:17" ht="85.5" customHeight="1" x14ac:dyDescent="0.2">
      <c r="A25" s="87" t="s">
        <v>237</v>
      </c>
      <c r="B25" s="172" t="s">
        <v>249</v>
      </c>
      <c r="C25" s="173"/>
      <c r="D25" s="28"/>
      <c r="E25" s="27">
        <f>IF(D25&gt;=6,2.5,0)</f>
        <v>0</v>
      </c>
      <c r="F25" s="28"/>
      <c r="G25" s="27">
        <f t="shared" si="71"/>
        <v>0</v>
      </c>
      <c r="H25" s="28"/>
      <c r="I25" s="27">
        <f t="shared" si="72"/>
        <v>0</v>
      </c>
      <c r="J25" s="28"/>
      <c r="K25" s="27">
        <f t="shared" si="73"/>
        <v>0</v>
      </c>
      <c r="L25" s="28"/>
      <c r="M25" s="27">
        <f t="shared" si="74"/>
        <v>0</v>
      </c>
      <c r="N25" s="28"/>
      <c r="O25" s="27">
        <f t="shared" si="75"/>
        <v>0</v>
      </c>
      <c r="P25" s="28"/>
      <c r="Q25" s="27">
        <f t="shared" si="76"/>
        <v>0</v>
      </c>
    </row>
    <row r="26" spans="1:17" ht="116.25" customHeight="1" thickBot="1" x14ac:dyDescent="0.25">
      <c r="A26" s="100" t="s">
        <v>238</v>
      </c>
      <c r="B26" s="169" t="s">
        <v>250</v>
      </c>
      <c r="C26" s="170"/>
      <c r="D26" s="111"/>
      <c r="E26" s="99">
        <f>IF(D26&gt;=6,2.5,0)</f>
        <v>0</v>
      </c>
      <c r="F26" s="111"/>
      <c r="G26" s="99">
        <f t="shared" si="71"/>
        <v>0</v>
      </c>
      <c r="H26" s="111"/>
      <c r="I26" s="99">
        <f t="shared" si="72"/>
        <v>0</v>
      </c>
      <c r="J26" s="111"/>
      <c r="K26" s="99">
        <f t="shared" si="73"/>
        <v>0</v>
      </c>
      <c r="L26" s="111"/>
      <c r="M26" s="99">
        <f t="shared" si="74"/>
        <v>0</v>
      </c>
      <c r="N26" s="111"/>
      <c r="O26" s="99">
        <f t="shared" si="75"/>
        <v>0</v>
      </c>
      <c r="P26" s="111"/>
      <c r="Q26" s="99">
        <f t="shared" si="76"/>
        <v>0</v>
      </c>
    </row>
    <row r="27" spans="1:17" ht="15.75" x14ac:dyDescent="0.2">
      <c r="A27" s="161" t="s">
        <v>239</v>
      </c>
      <c r="B27" s="101" t="s">
        <v>252</v>
      </c>
      <c r="C27" s="97">
        <v>0.05</v>
      </c>
      <c r="D27" s="163">
        <f>E28</f>
        <v>0</v>
      </c>
      <c r="E27" s="164"/>
      <c r="F27" s="163">
        <f t="shared" ref="F27" si="83">G28</f>
        <v>0</v>
      </c>
      <c r="G27" s="164"/>
      <c r="H27" s="163">
        <f t="shared" ref="H27" si="84">I28</f>
        <v>0</v>
      </c>
      <c r="I27" s="164"/>
      <c r="J27" s="163">
        <f t="shared" ref="J27" si="85">K28</f>
        <v>0</v>
      </c>
      <c r="K27" s="164"/>
      <c r="L27" s="163">
        <f t="shared" ref="L27" si="86">M28</f>
        <v>0</v>
      </c>
      <c r="M27" s="164"/>
      <c r="N27" s="163">
        <f t="shared" ref="N27" si="87">O28</f>
        <v>0</v>
      </c>
      <c r="O27" s="164"/>
      <c r="P27" s="163">
        <f t="shared" ref="P27" si="88">Q28</f>
        <v>0</v>
      </c>
      <c r="Q27" s="164"/>
    </row>
    <row r="28" spans="1:17" ht="108" customHeight="1" thickBot="1" x14ac:dyDescent="0.25">
      <c r="A28" s="162"/>
      <c r="B28" s="169" t="s">
        <v>251</v>
      </c>
      <c r="C28" s="170"/>
      <c r="D28" s="111"/>
      <c r="E28" s="99">
        <f>IF(D28&gt;=8,5,0)</f>
        <v>0</v>
      </c>
      <c r="F28" s="111"/>
      <c r="G28" s="99">
        <f t="shared" ref="G28" si="89">IF(F28&gt;=8,5,0)</f>
        <v>0</v>
      </c>
      <c r="H28" s="111"/>
      <c r="I28" s="99">
        <f t="shared" ref="I28" si="90">IF(H28&gt;=8,5,0)</f>
        <v>0</v>
      </c>
      <c r="J28" s="111"/>
      <c r="K28" s="99">
        <f t="shared" ref="K28" si="91">IF(J28&gt;=8,5,0)</f>
        <v>0</v>
      </c>
      <c r="L28" s="111"/>
      <c r="M28" s="99">
        <f t="shared" ref="M28" si="92">IF(L28&gt;=8,5,0)</f>
        <v>0</v>
      </c>
      <c r="N28" s="111"/>
      <c r="O28" s="99">
        <f t="shared" ref="O28" si="93">IF(N28&gt;=8,5,0)</f>
        <v>0</v>
      </c>
      <c r="P28" s="111"/>
      <c r="Q28" s="99">
        <f t="shared" ref="Q28" si="94">IF(P28&gt;=8,5,0)</f>
        <v>0</v>
      </c>
    </row>
    <row r="29" spans="1:17" ht="15.75" x14ac:dyDescent="0.2">
      <c r="A29" s="200" t="s">
        <v>241</v>
      </c>
      <c r="B29" s="102" t="s">
        <v>242</v>
      </c>
      <c r="C29" s="103">
        <f>35*0.7</f>
        <v>24.5</v>
      </c>
      <c r="D29" s="188">
        <f>D4+D20+D27</f>
        <v>0</v>
      </c>
      <c r="E29" s="189"/>
      <c r="F29" s="188">
        <f t="shared" ref="F29" si="95">F4+F20+F27</f>
        <v>0</v>
      </c>
      <c r="G29" s="189"/>
      <c r="H29" s="188">
        <f t="shared" ref="H29" si="96">H4+H20+H27</f>
        <v>0</v>
      </c>
      <c r="I29" s="189"/>
      <c r="J29" s="188">
        <f t="shared" ref="J29" si="97">J4+J20+J27</f>
        <v>0</v>
      </c>
      <c r="K29" s="189"/>
      <c r="L29" s="188">
        <f t="shared" ref="L29" si="98">L4+L20+L27</f>
        <v>0</v>
      </c>
      <c r="M29" s="189"/>
      <c r="N29" s="188">
        <f t="shared" ref="N29" si="99">N4+N20+N27</f>
        <v>0</v>
      </c>
      <c r="O29" s="189"/>
      <c r="P29" s="188">
        <f t="shared" ref="P29" si="100">P4+P20+P27</f>
        <v>0</v>
      </c>
      <c r="Q29" s="189"/>
    </row>
    <row r="30" spans="1:17" ht="15.75" x14ac:dyDescent="0.2">
      <c r="A30" s="201"/>
      <c r="B30" s="86" t="s">
        <v>243</v>
      </c>
      <c r="C30" s="91">
        <f>35*0.7</f>
        <v>24.5</v>
      </c>
      <c r="D30" s="165">
        <f>D15+D22+D24</f>
        <v>0</v>
      </c>
      <c r="E30" s="166"/>
      <c r="F30" s="165">
        <f t="shared" ref="F30" si="101">F15+F22+F24</f>
        <v>0</v>
      </c>
      <c r="G30" s="166"/>
      <c r="H30" s="165">
        <f t="shared" ref="H30" si="102">H15+H22+H24</f>
        <v>0</v>
      </c>
      <c r="I30" s="166"/>
      <c r="J30" s="165">
        <f t="shared" ref="J30" si="103">J15+J22+J24</f>
        <v>0</v>
      </c>
      <c r="K30" s="166"/>
      <c r="L30" s="165">
        <f t="shared" ref="L30" si="104">L15+L22+L24</f>
        <v>0</v>
      </c>
      <c r="M30" s="166"/>
      <c r="N30" s="165">
        <f t="shared" ref="N30" si="105">N15+N22+N24</f>
        <v>0</v>
      </c>
      <c r="O30" s="166"/>
      <c r="P30" s="165">
        <f t="shared" ref="P30" si="106">P15+P22+P24</f>
        <v>0</v>
      </c>
      <c r="Q30" s="166"/>
    </row>
    <row r="31" spans="1:17" ht="15.75" x14ac:dyDescent="0.2">
      <c r="A31" s="201"/>
      <c r="B31" s="167" t="s">
        <v>20</v>
      </c>
      <c r="C31" s="168"/>
      <c r="D31" s="171" t="str">
        <f>IF(AND(D29&gt;=$C$29,D30&gt;=$C$30),"V","X")</f>
        <v>X</v>
      </c>
      <c r="E31" s="166"/>
      <c r="F31" s="171" t="str">
        <f t="shared" ref="F31" si="107">IF(AND(F29&gt;=$C$29,F30&gt;=$C$30),"V","X")</f>
        <v>X</v>
      </c>
      <c r="G31" s="166"/>
      <c r="H31" s="171" t="str">
        <f t="shared" ref="H31" si="108">IF(AND(H29&gt;=$C$29,H30&gt;=$C$30),"V","X")</f>
        <v>X</v>
      </c>
      <c r="I31" s="166"/>
      <c r="J31" s="171" t="str">
        <f t="shared" ref="J31" si="109">IF(AND(J29&gt;=$C$29,J30&gt;=$C$30),"V","X")</f>
        <v>X</v>
      </c>
      <c r="K31" s="166"/>
      <c r="L31" s="171" t="str">
        <f t="shared" ref="L31" si="110">IF(AND(L29&gt;=$C$29,L30&gt;=$C$30),"V","X")</f>
        <v>X</v>
      </c>
      <c r="M31" s="166"/>
      <c r="N31" s="171" t="str">
        <f t="shared" ref="N31" si="111">IF(AND(N29&gt;=$C$29,N30&gt;=$C$30),"V","X")</f>
        <v>X</v>
      </c>
      <c r="O31" s="166"/>
      <c r="P31" s="171" t="str">
        <f t="shared" ref="P31" si="112">IF(AND(P29&gt;=$C$29,P30&gt;=$C$30),"V","X")</f>
        <v>X</v>
      </c>
      <c r="Q31" s="166"/>
    </row>
    <row r="32" spans="1:17" ht="16.5" thickBot="1" x14ac:dyDescent="0.25">
      <c r="A32" s="202"/>
      <c r="B32" s="104" t="s">
        <v>21</v>
      </c>
      <c r="C32" s="105">
        <f>70*0.7</f>
        <v>49</v>
      </c>
      <c r="D32" s="184" t="str">
        <f>IF((D29+D30)&gt;=$C$32,"V","X")</f>
        <v>X</v>
      </c>
      <c r="E32" s="185"/>
      <c r="F32" s="184" t="str">
        <f t="shared" ref="F32" si="113">IF((F29+F30)&gt;=$C$32,"V","X")</f>
        <v>X</v>
      </c>
      <c r="G32" s="185"/>
      <c r="H32" s="184" t="str">
        <f t="shared" ref="H32" si="114">IF((H29+H30)&gt;=$C$32,"V","X")</f>
        <v>X</v>
      </c>
      <c r="I32" s="185"/>
      <c r="J32" s="184" t="str">
        <f t="shared" ref="J32" si="115">IF((J29+J30)&gt;=$C$32,"V","X")</f>
        <v>X</v>
      </c>
      <c r="K32" s="185"/>
      <c r="L32" s="184" t="str">
        <f t="shared" ref="L32" si="116">IF((L29+L30)&gt;=$C$32,"V","X")</f>
        <v>X</v>
      </c>
      <c r="M32" s="185"/>
      <c r="N32" s="184" t="str">
        <f t="shared" ref="N32" si="117">IF((N29+N30)&gt;=$C$32,"V","X")</f>
        <v>X</v>
      </c>
      <c r="O32" s="185"/>
      <c r="P32" s="184" t="str">
        <f t="shared" ref="P32" si="118">IF((P29+P30)&gt;=$C$32,"V","X")</f>
        <v>X</v>
      </c>
      <c r="Q32" s="185"/>
    </row>
    <row r="33" spans="1:17" ht="16.5" thickBot="1" x14ac:dyDescent="0.25">
      <c r="A33" s="106" t="s">
        <v>240</v>
      </c>
      <c r="B33" s="107" t="s">
        <v>71</v>
      </c>
      <c r="C33" s="108">
        <v>0.3</v>
      </c>
      <c r="D33" s="112" t="s">
        <v>34</v>
      </c>
      <c r="E33" s="109">
        <f>ריאיון!C22</f>
        <v>0</v>
      </c>
      <c r="F33" s="112" t="s">
        <v>34</v>
      </c>
      <c r="G33" s="109">
        <f>ריאיון!E22</f>
        <v>0</v>
      </c>
      <c r="H33" s="112" t="s">
        <v>34</v>
      </c>
      <c r="I33" s="109">
        <f>ריאיון!G22</f>
        <v>0</v>
      </c>
      <c r="J33" s="112" t="s">
        <v>34</v>
      </c>
      <c r="K33" s="109">
        <f>ריאיון!I22</f>
        <v>0</v>
      </c>
      <c r="L33" s="112" t="s">
        <v>34</v>
      </c>
      <c r="M33" s="109">
        <f>ריאיון!K22</f>
        <v>0</v>
      </c>
      <c r="N33" s="112" t="s">
        <v>34</v>
      </c>
      <c r="O33" s="109">
        <f>ריאיון!M22</f>
        <v>0</v>
      </c>
      <c r="P33" s="112" t="s">
        <v>34</v>
      </c>
      <c r="Q33" s="109">
        <f>ריאיון!O22</f>
        <v>0</v>
      </c>
    </row>
    <row r="34" spans="1:17" ht="16.5" thickBot="1" x14ac:dyDescent="0.25">
      <c r="A34" s="198" t="s">
        <v>18</v>
      </c>
      <c r="B34" s="199"/>
      <c r="C34" s="110">
        <f>C4+C15+C20+C22+C24+C27+C33</f>
        <v>1.0000000000000002</v>
      </c>
      <c r="D34" s="186">
        <f>D29+D30+E33</f>
        <v>0</v>
      </c>
      <c r="E34" s="187"/>
      <c r="F34" s="186">
        <f t="shared" ref="F34" si="119">F29+F30+G33</f>
        <v>0</v>
      </c>
      <c r="G34" s="187"/>
      <c r="H34" s="186">
        <f t="shared" ref="H34" si="120">H29+H30+I33</f>
        <v>0</v>
      </c>
      <c r="I34" s="187"/>
      <c r="J34" s="186">
        <f t="shared" ref="J34" si="121">J29+J30+K33</f>
        <v>0</v>
      </c>
      <c r="K34" s="187"/>
      <c r="L34" s="186">
        <f t="shared" ref="L34" si="122">L29+L30+M33</f>
        <v>0</v>
      </c>
      <c r="M34" s="187"/>
      <c r="N34" s="186">
        <f t="shared" ref="N34" si="123">N29+N30+O33</f>
        <v>0</v>
      </c>
      <c r="O34" s="187"/>
      <c r="P34" s="186">
        <f t="shared" ref="P34" si="124">P29+P30+Q33</f>
        <v>0</v>
      </c>
      <c r="Q34" s="187"/>
    </row>
  </sheetData>
  <sheetProtection selectLockedCells="1" selectUnlockedCells="1"/>
  <mergeCells count="123">
    <mergeCell ref="H32:I32"/>
    <mergeCell ref="H29:I29"/>
    <mergeCell ref="D32:E32"/>
    <mergeCell ref="D29:E29"/>
    <mergeCell ref="A34:B34"/>
    <mergeCell ref="A29:A32"/>
    <mergeCell ref="D34:E34"/>
    <mergeCell ref="H34:I34"/>
    <mergeCell ref="F34:G34"/>
    <mergeCell ref="F29:G29"/>
    <mergeCell ref="F32:G32"/>
    <mergeCell ref="H31:I31"/>
    <mergeCell ref="H30:I30"/>
    <mergeCell ref="J1:K1"/>
    <mergeCell ref="L1:M1"/>
    <mergeCell ref="P1:Q1"/>
    <mergeCell ref="J2:K2"/>
    <mergeCell ref="L2:M2"/>
    <mergeCell ref="P2:Q2"/>
    <mergeCell ref="N1:O1"/>
    <mergeCell ref="N2:O2"/>
    <mergeCell ref="B6:C6"/>
    <mergeCell ref="B5:C5"/>
    <mergeCell ref="H2:I2"/>
    <mergeCell ref="A1:B2"/>
    <mergeCell ref="D1:E1"/>
    <mergeCell ref="D2:E2"/>
    <mergeCell ref="H1:I1"/>
    <mergeCell ref="F1:G1"/>
    <mergeCell ref="F2:G2"/>
    <mergeCell ref="D4:E4"/>
    <mergeCell ref="F4:G4"/>
    <mergeCell ref="H4:I4"/>
    <mergeCell ref="J32:K32"/>
    <mergeCell ref="L32:M32"/>
    <mergeCell ref="P32:Q32"/>
    <mergeCell ref="J34:K34"/>
    <mergeCell ref="L34:M34"/>
    <mergeCell ref="P34:Q34"/>
    <mergeCell ref="J29:K29"/>
    <mergeCell ref="L29:M29"/>
    <mergeCell ref="P29:Q29"/>
    <mergeCell ref="N34:O34"/>
    <mergeCell ref="N29:O29"/>
    <mergeCell ref="N32:O32"/>
    <mergeCell ref="J31:K31"/>
    <mergeCell ref="L31:M31"/>
    <mergeCell ref="N31:O31"/>
    <mergeCell ref="P31:Q31"/>
    <mergeCell ref="A13:A14"/>
    <mergeCell ref="B13:B14"/>
    <mergeCell ref="B10:B12"/>
    <mergeCell ref="B9:C9"/>
    <mergeCell ref="D15:E15"/>
    <mergeCell ref="J4:K4"/>
    <mergeCell ref="L4:M4"/>
    <mergeCell ref="N4:O4"/>
    <mergeCell ref="P4:Q4"/>
    <mergeCell ref="A7:A8"/>
    <mergeCell ref="B7:B8"/>
    <mergeCell ref="A10:A12"/>
    <mergeCell ref="A20:A21"/>
    <mergeCell ref="A22:A23"/>
    <mergeCell ref="P15:Q15"/>
    <mergeCell ref="B18:C18"/>
    <mergeCell ref="A16:A17"/>
    <mergeCell ref="B16:B17"/>
    <mergeCell ref="E16:E17"/>
    <mergeCell ref="G16:G17"/>
    <mergeCell ref="I16:I17"/>
    <mergeCell ref="K16:K17"/>
    <mergeCell ref="M16:M17"/>
    <mergeCell ref="O16:O17"/>
    <mergeCell ref="Q16:Q17"/>
    <mergeCell ref="F15:G15"/>
    <mergeCell ref="H15:I15"/>
    <mergeCell ref="J15:K15"/>
    <mergeCell ref="L15:M15"/>
    <mergeCell ref="N15:O15"/>
    <mergeCell ref="B21:C21"/>
    <mergeCell ref="J30:K30"/>
    <mergeCell ref="L30:M30"/>
    <mergeCell ref="N30:O30"/>
    <mergeCell ref="P30:Q30"/>
    <mergeCell ref="B31:C31"/>
    <mergeCell ref="B19:C19"/>
    <mergeCell ref="B23:C23"/>
    <mergeCell ref="B28:C28"/>
    <mergeCell ref="D31:E31"/>
    <mergeCell ref="F31:G31"/>
    <mergeCell ref="D30:E30"/>
    <mergeCell ref="F30:G30"/>
    <mergeCell ref="D20:E20"/>
    <mergeCell ref="F20:G20"/>
    <mergeCell ref="D22:E22"/>
    <mergeCell ref="F22:G22"/>
    <mergeCell ref="D24:E24"/>
    <mergeCell ref="F24:G24"/>
    <mergeCell ref="D27:E27"/>
    <mergeCell ref="F27:G27"/>
    <mergeCell ref="B26:C26"/>
    <mergeCell ref="B25:C25"/>
    <mergeCell ref="H22:I22"/>
    <mergeCell ref="J22:K22"/>
    <mergeCell ref="L22:M22"/>
    <mergeCell ref="N22:O22"/>
    <mergeCell ref="P22:Q22"/>
    <mergeCell ref="H20:I20"/>
    <mergeCell ref="J20:K20"/>
    <mergeCell ref="L20:M20"/>
    <mergeCell ref="N20:O20"/>
    <mergeCell ref="P20:Q20"/>
    <mergeCell ref="A27:A28"/>
    <mergeCell ref="H27:I27"/>
    <mergeCell ref="J27:K27"/>
    <mergeCell ref="L27:M27"/>
    <mergeCell ref="N27:O27"/>
    <mergeCell ref="P27:Q27"/>
    <mergeCell ref="H24:I24"/>
    <mergeCell ref="J24:K24"/>
    <mergeCell ref="L24:M24"/>
    <mergeCell ref="N24:O24"/>
    <mergeCell ref="P24:Q24"/>
  </mergeCells>
  <conditionalFormatting sqref="A7 A5:B6 A1:E3 D5:E5 A4:D4 D7:E14 A29:E30 A32:E34 D21:E21 F33:Q33">
    <cfRule type="containsText" dxfId="97" priority="207" operator="containsText" text="V">
      <formula>NOT(ISERROR(SEARCH("V",A1)))</formula>
    </cfRule>
    <cfRule type="containsText" dxfId="96" priority="208" operator="containsText" text="X">
      <formula>NOT(ISERROR(SEARCH("X",A1)))</formula>
    </cfRule>
  </conditionalFormatting>
  <conditionalFormatting sqref="B7">
    <cfRule type="containsText" dxfId="95" priority="205" operator="containsText" text="V">
      <formula>NOT(ISERROR(SEARCH("V",B7)))</formula>
    </cfRule>
    <cfRule type="containsText" dxfId="94" priority="206" operator="containsText" text="X">
      <formula>NOT(ISERROR(SEARCH("X",B7)))</formula>
    </cfRule>
  </conditionalFormatting>
  <conditionalFormatting sqref="A20:C20">
    <cfRule type="containsText" dxfId="93" priority="201" operator="containsText" text="V">
      <formula>NOT(ISERROR(SEARCH("V",A20)))</formula>
    </cfRule>
    <cfRule type="containsText" dxfId="92" priority="202" operator="containsText" text="X">
      <formula>NOT(ISERROR(SEARCH("X",A20)))</formula>
    </cfRule>
  </conditionalFormatting>
  <conditionalFormatting sqref="B21">
    <cfRule type="containsText" dxfId="91" priority="189" operator="containsText" text="V">
      <formula>NOT(ISERROR(SEARCH("V",B21)))</formula>
    </cfRule>
    <cfRule type="containsText" dxfId="90" priority="190" operator="containsText" text="X">
      <formula>NOT(ISERROR(SEARCH("X",B21)))</formula>
    </cfRule>
  </conditionalFormatting>
  <conditionalFormatting sqref="A24:C24">
    <cfRule type="containsText" dxfId="89" priority="187" operator="containsText" text="V">
      <formula>NOT(ISERROR(SEARCH("V",A24)))</formula>
    </cfRule>
    <cfRule type="containsText" dxfId="88" priority="188" operator="containsText" text="X">
      <formula>NOT(ISERROR(SEARCH("X",A24)))</formula>
    </cfRule>
  </conditionalFormatting>
  <conditionalFormatting sqref="A25:A26">
    <cfRule type="containsText" dxfId="87" priority="183" operator="containsText" text="V">
      <formula>NOT(ISERROR(SEARCH("V",A25)))</formula>
    </cfRule>
    <cfRule type="containsText" dxfId="86" priority="184" operator="containsText" text="X">
      <formula>NOT(ISERROR(SEARCH("X",A25)))</formula>
    </cfRule>
  </conditionalFormatting>
  <conditionalFormatting sqref="B25">
    <cfRule type="containsText" dxfId="85" priority="181" operator="containsText" text="V">
      <formula>NOT(ISERROR(SEARCH("V",B25)))</formula>
    </cfRule>
    <cfRule type="containsText" dxfId="84" priority="182" operator="containsText" text="X">
      <formula>NOT(ISERROR(SEARCH("X",B25)))</formula>
    </cfRule>
  </conditionalFormatting>
  <conditionalFormatting sqref="B26">
    <cfRule type="containsText" dxfId="83" priority="175" operator="containsText" text="V">
      <formula>NOT(ISERROR(SEARCH("V",B26)))</formula>
    </cfRule>
    <cfRule type="containsText" dxfId="82" priority="176" operator="containsText" text="X">
      <formula>NOT(ISERROR(SEARCH("X",B26)))</formula>
    </cfRule>
  </conditionalFormatting>
  <conditionalFormatting sqref="D18:E18">
    <cfRule type="containsText" dxfId="81" priority="115" operator="containsText" text="V">
      <formula>NOT(ISERROR(SEARCH("V",D18)))</formula>
    </cfRule>
    <cfRule type="containsText" dxfId="80" priority="116" operator="containsText" text="X">
      <formula>NOT(ISERROR(SEARCH("X",D18)))</formula>
    </cfRule>
  </conditionalFormatting>
  <conditionalFormatting sqref="D6:E6">
    <cfRule type="containsText" dxfId="79" priority="125" operator="containsText" text="V">
      <formula>NOT(ISERROR(SEARCH("V",D6)))</formula>
    </cfRule>
    <cfRule type="containsText" dxfId="78" priority="126" operator="containsText" text="X">
      <formula>NOT(ISERROR(SEARCH("X",D6)))</formula>
    </cfRule>
  </conditionalFormatting>
  <conditionalFormatting sqref="A19 A16:B16 D16:E16 A15:D15 A18:B18 D17 D19:E19">
    <cfRule type="containsText" dxfId="77" priority="119" operator="containsText" text="V">
      <formula>NOT(ISERROR(SEARCH("V",A15)))</formula>
    </cfRule>
    <cfRule type="containsText" dxfId="76" priority="120" operator="containsText" text="X">
      <formula>NOT(ISERROR(SEARCH("X",A15)))</formula>
    </cfRule>
  </conditionalFormatting>
  <conditionalFormatting sqref="B19">
    <cfRule type="containsText" dxfId="75" priority="87" operator="containsText" text="V">
      <formula>NOT(ISERROR(SEARCH("V",B19)))</formula>
    </cfRule>
    <cfRule type="containsText" dxfId="74" priority="88" operator="containsText" text="X">
      <formula>NOT(ISERROR(SEARCH("X",B19)))</formula>
    </cfRule>
  </conditionalFormatting>
  <conditionalFormatting sqref="B13">
    <cfRule type="containsText" dxfId="73" priority="121" operator="containsText" text="V">
      <formula>NOT(ISERROR(SEARCH("V",B13)))</formula>
    </cfRule>
    <cfRule type="containsText" dxfId="72" priority="122" operator="containsText" text="X">
      <formula>NOT(ISERROR(SEARCH("X",B13)))</formula>
    </cfRule>
  </conditionalFormatting>
  <conditionalFormatting sqref="A31:B31 D31:E31">
    <cfRule type="containsText" dxfId="71" priority="61" operator="containsText" text="V">
      <formula>NOT(ISERROR(SEARCH("V",A31)))</formula>
    </cfRule>
    <cfRule type="containsText" dxfId="70" priority="62" operator="containsText" text="X">
      <formula>NOT(ISERROR(SEARCH("X",A31)))</formula>
    </cfRule>
  </conditionalFormatting>
  <conditionalFormatting sqref="A29:A30 A32">
    <cfRule type="containsText" dxfId="69" priority="69" operator="containsText" text="V">
      <formula>NOT(ISERROR(SEARCH("V",A29)))</formula>
    </cfRule>
    <cfRule type="containsText" dxfId="68" priority="70" operator="containsText" text="X">
      <formula>NOT(ISERROR(SEARCH("X",A29)))</formula>
    </cfRule>
  </conditionalFormatting>
  <conditionalFormatting sqref="B28:B30 B32">
    <cfRule type="containsText" dxfId="67" priority="67" operator="containsText" text="V">
      <formula>NOT(ISERROR(SEARCH("V",B28)))</formula>
    </cfRule>
    <cfRule type="containsText" dxfId="66" priority="68" operator="containsText" text="X">
      <formula>NOT(ISERROR(SEARCH("X",B28)))</formula>
    </cfRule>
  </conditionalFormatting>
  <conditionalFormatting sqref="D29:E30 D32:E32">
    <cfRule type="containsText" dxfId="65" priority="73" operator="containsText" text="V">
      <formula>NOT(ISERROR(SEARCH("V",D29)))</formula>
    </cfRule>
    <cfRule type="containsText" dxfId="64" priority="74" operator="containsText" text="X">
      <formula>NOT(ISERROR(SEARCH("X",D29)))</formula>
    </cfRule>
  </conditionalFormatting>
  <conditionalFormatting sqref="D31:E31">
    <cfRule type="containsText" dxfId="63" priority="59" operator="containsText" text="V">
      <formula>NOT(ISERROR(SEARCH("V",D31)))</formula>
    </cfRule>
    <cfRule type="containsText" dxfId="62" priority="60" operator="containsText" text="X">
      <formula>NOT(ISERROR(SEARCH("X",D31)))</formula>
    </cfRule>
  </conditionalFormatting>
  <conditionalFormatting sqref="A22:C22">
    <cfRule type="containsText" dxfId="61" priority="83" operator="containsText" text="V">
      <formula>NOT(ISERROR(SEARCH("V",A22)))</formula>
    </cfRule>
    <cfRule type="containsText" dxfId="60" priority="84" operator="containsText" text="X">
      <formula>NOT(ISERROR(SEARCH("X",A22)))</formula>
    </cfRule>
  </conditionalFormatting>
  <conditionalFormatting sqref="D22">
    <cfRule type="containsText" dxfId="59" priority="43" operator="containsText" text="V">
      <formula>NOT(ISERROR(SEARCH("V",D22)))</formula>
    </cfRule>
    <cfRule type="containsText" dxfId="58" priority="44" operator="containsText" text="X">
      <formula>NOT(ISERROR(SEARCH("X",D22)))</formula>
    </cfRule>
  </conditionalFormatting>
  <conditionalFormatting sqref="B23">
    <cfRule type="containsText" dxfId="57" priority="79" operator="containsText" text="V">
      <formula>NOT(ISERROR(SEARCH("V",B23)))</formula>
    </cfRule>
    <cfRule type="containsText" dxfId="56" priority="80" operator="containsText" text="X">
      <formula>NOT(ISERROR(SEARCH("X",B23)))</formula>
    </cfRule>
  </conditionalFormatting>
  <conditionalFormatting sqref="F6:Q6">
    <cfRule type="containsText" dxfId="55" priority="27" operator="containsText" text="V">
      <formula>NOT(ISERROR(SEARCH("V",F6)))</formula>
    </cfRule>
    <cfRule type="containsText" dxfId="54" priority="28" operator="containsText" text="X">
      <formula>NOT(ISERROR(SEARCH("X",F6)))</formula>
    </cfRule>
  </conditionalFormatting>
  <conditionalFormatting sqref="D26:E26">
    <cfRule type="containsText" dxfId="53" priority="35" operator="containsText" text="V">
      <formula>NOT(ISERROR(SEARCH("V",D26)))</formula>
    </cfRule>
    <cfRule type="containsText" dxfId="52" priority="36" operator="containsText" text="X">
      <formula>NOT(ISERROR(SEARCH("X",D26)))</formula>
    </cfRule>
  </conditionalFormatting>
  <conditionalFormatting sqref="A27:C27">
    <cfRule type="containsText" dxfId="51" priority="71" operator="containsText" text="V">
      <formula>NOT(ISERROR(SEARCH("V",A27)))</formula>
    </cfRule>
    <cfRule type="containsText" dxfId="50" priority="72" operator="containsText" text="X">
      <formula>NOT(ISERROR(SEARCH("X",A27)))</formula>
    </cfRule>
  </conditionalFormatting>
  <conditionalFormatting sqref="F31:Q31">
    <cfRule type="containsText" dxfId="49" priority="19" operator="containsText" text="V">
      <formula>NOT(ISERROR(SEARCH("V",F31)))</formula>
    </cfRule>
    <cfRule type="containsText" dxfId="48" priority="20" operator="containsText" text="X">
      <formula>NOT(ISERROR(SEARCH("X",F31)))</formula>
    </cfRule>
  </conditionalFormatting>
  <conditionalFormatting sqref="D28:E28">
    <cfRule type="containsText" dxfId="47" priority="33" operator="containsText" text="V">
      <formula>NOT(ISERROR(SEARCH("V",D28)))</formula>
    </cfRule>
    <cfRule type="containsText" dxfId="46" priority="34" operator="containsText" text="X">
      <formula>NOT(ISERROR(SEARCH("X",D28)))</formula>
    </cfRule>
  </conditionalFormatting>
  <conditionalFormatting sqref="A31">
    <cfRule type="containsText" dxfId="45" priority="57" operator="containsText" text="V">
      <formula>NOT(ISERROR(SEARCH("V",A31)))</formula>
    </cfRule>
    <cfRule type="containsText" dxfId="44" priority="58" operator="containsText" text="X">
      <formula>NOT(ISERROR(SEARCH("X",A31)))</formula>
    </cfRule>
  </conditionalFormatting>
  <conditionalFormatting sqref="B31">
    <cfRule type="containsText" dxfId="43" priority="55" operator="containsText" text="V">
      <formula>NOT(ISERROR(SEARCH("V",B31)))</formula>
    </cfRule>
    <cfRule type="containsText" dxfId="42" priority="56" operator="containsText" text="X">
      <formula>NOT(ISERROR(SEARCH("X",B31)))</formula>
    </cfRule>
  </conditionalFormatting>
  <conditionalFormatting sqref="F18:Q18">
    <cfRule type="containsText" dxfId="41" priority="23" operator="containsText" text="V">
      <formula>NOT(ISERROR(SEARCH("V",F18)))</formula>
    </cfRule>
    <cfRule type="containsText" dxfId="40" priority="24" operator="containsText" text="X">
      <formula>NOT(ISERROR(SEARCH("X",F18)))</formula>
    </cfRule>
  </conditionalFormatting>
  <conditionalFormatting sqref="D20">
    <cfRule type="containsText" dxfId="39" priority="51" operator="containsText" text="V">
      <formula>NOT(ISERROR(SEARCH("V",D20)))</formula>
    </cfRule>
    <cfRule type="containsText" dxfId="38" priority="52" operator="containsText" text="X">
      <formula>NOT(ISERROR(SEARCH("X",D20)))</formula>
    </cfRule>
  </conditionalFormatting>
  <conditionalFormatting sqref="F25:Q25">
    <cfRule type="containsText" dxfId="37" priority="5" operator="containsText" text="V">
      <formula>NOT(ISERROR(SEARCH("V",F25)))</formula>
    </cfRule>
    <cfRule type="containsText" dxfId="36" priority="6" operator="containsText" text="X">
      <formula>NOT(ISERROR(SEARCH("X",F25)))</formula>
    </cfRule>
  </conditionalFormatting>
  <conditionalFormatting sqref="D24">
    <cfRule type="containsText" dxfId="35" priority="47" operator="containsText" text="V">
      <formula>NOT(ISERROR(SEARCH("V",D24)))</formula>
    </cfRule>
    <cfRule type="containsText" dxfId="34" priority="48" operator="containsText" text="X">
      <formula>NOT(ISERROR(SEARCH("X",D24)))</formula>
    </cfRule>
  </conditionalFormatting>
  <conditionalFormatting sqref="F26:Q26">
    <cfRule type="containsText" dxfId="33" priority="3" operator="containsText" text="V">
      <formula>NOT(ISERROR(SEARCH("V",F26)))</formula>
    </cfRule>
    <cfRule type="containsText" dxfId="32" priority="4" operator="containsText" text="X">
      <formula>NOT(ISERROR(SEARCH("X",F26)))</formula>
    </cfRule>
  </conditionalFormatting>
  <conditionalFormatting sqref="D27">
    <cfRule type="containsText" dxfId="31" priority="41" operator="containsText" text="V">
      <formula>NOT(ISERROR(SEARCH("V",D27)))</formula>
    </cfRule>
    <cfRule type="containsText" dxfId="30" priority="42" operator="containsText" text="X">
      <formula>NOT(ISERROR(SEARCH("X",D27)))</formula>
    </cfRule>
  </conditionalFormatting>
  <conditionalFormatting sqref="D23:E23">
    <cfRule type="containsText" dxfId="29" priority="39" operator="containsText" text="V">
      <formula>NOT(ISERROR(SEARCH("V",D23)))</formula>
    </cfRule>
    <cfRule type="containsText" dxfId="28" priority="40" operator="containsText" text="X">
      <formula>NOT(ISERROR(SEARCH("X",D23)))</formula>
    </cfRule>
  </conditionalFormatting>
  <conditionalFormatting sqref="D25:E25">
    <cfRule type="containsText" dxfId="27" priority="37" operator="containsText" text="V">
      <formula>NOT(ISERROR(SEARCH("V",D25)))</formula>
    </cfRule>
    <cfRule type="containsText" dxfId="26" priority="38" operator="containsText" text="X">
      <formula>NOT(ISERROR(SEARCH("X",D25)))</formula>
    </cfRule>
  </conditionalFormatting>
  <conditionalFormatting sqref="F28:Q28">
    <cfRule type="containsText" dxfId="25" priority="1" operator="containsText" text="V">
      <formula>NOT(ISERROR(SEARCH("V",F28)))</formula>
    </cfRule>
    <cfRule type="containsText" dxfId="24" priority="2" operator="containsText" text="X">
      <formula>NOT(ISERROR(SEARCH("X",F28)))</formula>
    </cfRule>
  </conditionalFormatting>
  <conditionalFormatting sqref="F1:Q3 F5:Q5 F4 H4 J4 L4 N4 P4 F7:Q14 F29:Q30 F32:Q32 F21:Q21 F34:Q34">
    <cfRule type="containsText" dxfId="23" priority="29" operator="containsText" text="V">
      <formula>NOT(ISERROR(SEARCH("V",F1)))</formula>
    </cfRule>
    <cfRule type="containsText" dxfId="22" priority="30" operator="containsText" text="X">
      <formula>NOT(ISERROR(SEARCH("X",F1)))</formula>
    </cfRule>
  </conditionalFormatting>
  <conditionalFormatting sqref="F16:Q16 F15 H15 J15 L15 N15 P15 F17 H17 J17 L17 N17 P17 F19:Q19">
    <cfRule type="containsText" dxfId="21" priority="25" operator="containsText" text="V">
      <formula>NOT(ISERROR(SEARCH("V",F15)))</formula>
    </cfRule>
    <cfRule type="containsText" dxfId="20" priority="26" operator="containsText" text="X">
      <formula>NOT(ISERROR(SEARCH("X",F15)))</formula>
    </cfRule>
  </conditionalFormatting>
  <conditionalFormatting sqref="F29:Q30 F32:Q32">
    <cfRule type="containsText" dxfId="19" priority="21" operator="containsText" text="V">
      <formula>NOT(ISERROR(SEARCH("V",F29)))</formula>
    </cfRule>
    <cfRule type="containsText" dxfId="18" priority="22" operator="containsText" text="X">
      <formula>NOT(ISERROR(SEARCH("X",F29)))</formula>
    </cfRule>
  </conditionalFormatting>
  <conditionalFormatting sqref="F31:Q31">
    <cfRule type="containsText" dxfId="17" priority="17" operator="containsText" text="V">
      <formula>NOT(ISERROR(SEARCH("V",F31)))</formula>
    </cfRule>
    <cfRule type="containsText" dxfId="16" priority="18" operator="containsText" text="X">
      <formula>NOT(ISERROR(SEARCH("X",F31)))</formula>
    </cfRule>
  </conditionalFormatting>
  <conditionalFormatting sqref="F20 H20 J20 L20 N20 P20">
    <cfRule type="containsText" dxfId="15" priority="15" operator="containsText" text="V">
      <formula>NOT(ISERROR(SEARCH("V",F20)))</formula>
    </cfRule>
    <cfRule type="containsText" dxfId="14" priority="16" operator="containsText" text="X">
      <formula>NOT(ISERROR(SEARCH("X",F20)))</formula>
    </cfRule>
  </conditionalFormatting>
  <conditionalFormatting sqref="F24 H24 J24 L24 N24 P24">
    <cfRule type="containsText" dxfId="13" priority="13" operator="containsText" text="V">
      <formula>NOT(ISERROR(SEARCH("V",F24)))</formula>
    </cfRule>
    <cfRule type="containsText" dxfId="12" priority="14" operator="containsText" text="X">
      <formula>NOT(ISERROR(SEARCH("X",F24)))</formula>
    </cfRule>
  </conditionalFormatting>
  <conditionalFormatting sqref="F22 H22 J22 L22 N22 P22">
    <cfRule type="containsText" dxfId="11" priority="11" operator="containsText" text="V">
      <formula>NOT(ISERROR(SEARCH("V",F22)))</formula>
    </cfRule>
    <cfRule type="containsText" dxfId="10" priority="12" operator="containsText" text="X">
      <formula>NOT(ISERROR(SEARCH("X",F22)))</formula>
    </cfRule>
  </conditionalFormatting>
  <conditionalFormatting sqref="F27 H27 J27 L27 N27 P27">
    <cfRule type="containsText" dxfId="9" priority="9" operator="containsText" text="V">
      <formula>NOT(ISERROR(SEARCH("V",F27)))</formula>
    </cfRule>
    <cfRule type="containsText" dxfId="8" priority="10" operator="containsText" text="X">
      <formula>NOT(ISERROR(SEARCH("X",F27)))</formula>
    </cfRule>
  </conditionalFormatting>
  <conditionalFormatting sqref="F23:Q23">
    <cfRule type="containsText" dxfId="7" priority="7" operator="containsText" text="V">
      <formula>NOT(ISERROR(SEARCH("V",F23)))</formula>
    </cfRule>
    <cfRule type="containsText" dxfId="6" priority="8" operator="containsText" text="X">
      <formula>NOT(ISERROR(SEARCH("X",F23)))</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2"/>
  <sheetViews>
    <sheetView rightToLeft="1" view="pageBreakPreview" zoomScaleNormal="90" zoomScaleSheetLayoutView="100" workbookViewId="0">
      <pane xSplit="2" ySplit="8" topLeftCell="C9" activePane="bottomRight" state="frozen"/>
      <selection pane="topRight" activeCell="C1" sqref="C1"/>
      <selection pane="bottomLeft" activeCell="A4" sqref="A4"/>
      <selection pane="bottomRight" sqref="A1:B2"/>
    </sheetView>
  </sheetViews>
  <sheetFormatPr defaultRowHeight="14.25" x14ac:dyDescent="0.2"/>
  <cols>
    <col min="1" max="1" width="56.25" style="22" bestFit="1" customWidth="1"/>
    <col min="2" max="2" width="6.125" style="22" bestFit="1" customWidth="1"/>
    <col min="3" max="16" width="11.125" style="22" customWidth="1"/>
    <col min="17" max="16384" width="9" style="22"/>
  </cols>
  <sheetData>
    <row r="1" spans="1:16" ht="21.75" customHeight="1" x14ac:dyDescent="0.2">
      <c r="A1" s="218" t="s">
        <v>31</v>
      </c>
      <c r="B1" s="219"/>
      <c r="C1" s="190">
        <f>איכות!D1</f>
        <v>1</v>
      </c>
      <c r="D1" s="191"/>
      <c r="E1" s="190">
        <f>איכות!F1</f>
        <v>2</v>
      </c>
      <c r="F1" s="191"/>
      <c r="G1" s="190">
        <f>איכות!H1</f>
        <v>3</v>
      </c>
      <c r="H1" s="191"/>
      <c r="I1" s="190">
        <f>איכות!J1</f>
        <v>4</v>
      </c>
      <c r="J1" s="191"/>
      <c r="K1" s="190">
        <f>איכות!L1</f>
        <v>5</v>
      </c>
      <c r="L1" s="191"/>
      <c r="M1" s="190">
        <f>איכות!N1</f>
        <v>6</v>
      </c>
      <c r="N1" s="191"/>
      <c r="O1" s="190">
        <f>איכות!P1</f>
        <v>7</v>
      </c>
      <c r="P1" s="191"/>
    </row>
    <row r="2" spans="1:16" ht="14.25" customHeight="1" x14ac:dyDescent="0.2">
      <c r="A2" s="220"/>
      <c r="B2" s="221"/>
      <c r="C2" s="192">
        <f>איכות!D2</f>
        <v>0</v>
      </c>
      <c r="D2" s="193"/>
      <c r="E2" s="192">
        <f>איכות!F2</f>
        <v>0</v>
      </c>
      <c r="F2" s="193"/>
      <c r="G2" s="192">
        <f>איכות!H2</f>
        <v>0</v>
      </c>
      <c r="H2" s="193"/>
      <c r="I2" s="192">
        <f>איכות!J2</f>
        <v>0</v>
      </c>
      <c r="J2" s="193"/>
      <c r="K2" s="192">
        <f>איכות!L2</f>
        <v>0</v>
      </c>
      <c r="L2" s="193"/>
      <c r="M2" s="192">
        <f>איכות!N2</f>
        <v>0</v>
      </c>
      <c r="N2" s="193"/>
      <c r="O2" s="192">
        <f>איכות!P2</f>
        <v>0</v>
      </c>
      <c r="P2" s="193"/>
    </row>
    <row r="3" spans="1:16" ht="14.25" customHeight="1" x14ac:dyDescent="0.2">
      <c r="A3" s="210" t="s">
        <v>254</v>
      </c>
      <c r="B3" s="211"/>
      <c r="C3" s="205"/>
      <c r="D3" s="206"/>
      <c r="E3" s="205"/>
      <c r="F3" s="206"/>
      <c r="G3" s="205"/>
      <c r="H3" s="206"/>
      <c r="I3" s="205"/>
      <c r="J3" s="206"/>
      <c r="K3" s="205"/>
      <c r="L3" s="206"/>
      <c r="M3" s="205"/>
      <c r="N3" s="206"/>
      <c r="O3" s="205"/>
      <c r="P3" s="206"/>
    </row>
    <row r="4" spans="1:16" ht="14.25" customHeight="1" x14ac:dyDescent="0.2">
      <c r="A4" s="210" t="s">
        <v>255</v>
      </c>
      <c r="B4" s="211" t="s">
        <v>107</v>
      </c>
      <c r="C4" s="205"/>
      <c r="D4" s="206"/>
      <c r="E4" s="205"/>
      <c r="F4" s="206"/>
      <c r="G4" s="205"/>
      <c r="H4" s="206"/>
      <c r="I4" s="205"/>
      <c r="J4" s="206"/>
      <c r="K4" s="205"/>
      <c r="L4" s="206"/>
      <c r="M4" s="205"/>
      <c r="N4" s="206"/>
      <c r="O4" s="205"/>
      <c r="P4" s="206"/>
    </row>
    <row r="5" spans="1:16" ht="14.25" customHeight="1" x14ac:dyDescent="0.2">
      <c r="A5" s="210" t="s">
        <v>256</v>
      </c>
      <c r="B5" s="211" t="s">
        <v>109</v>
      </c>
      <c r="C5" s="205"/>
      <c r="D5" s="206"/>
      <c r="E5" s="205"/>
      <c r="F5" s="206"/>
      <c r="G5" s="205"/>
      <c r="H5" s="206"/>
      <c r="I5" s="205"/>
      <c r="J5" s="206"/>
      <c r="K5" s="205"/>
      <c r="L5" s="206"/>
      <c r="M5" s="205"/>
      <c r="N5" s="206"/>
      <c r="O5" s="205"/>
      <c r="P5" s="206"/>
    </row>
    <row r="6" spans="1:16" ht="14.25" customHeight="1" x14ac:dyDescent="0.2">
      <c r="A6" s="210" t="s">
        <v>257</v>
      </c>
      <c r="B6" s="211" t="s">
        <v>112</v>
      </c>
      <c r="C6" s="205"/>
      <c r="D6" s="206"/>
      <c r="E6" s="205"/>
      <c r="F6" s="206"/>
      <c r="G6" s="205"/>
      <c r="H6" s="206"/>
      <c r="I6" s="205"/>
      <c r="J6" s="206"/>
      <c r="K6" s="205"/>
      <c r="L6" s="206"/>
      <c r="M6" s="205"/>
      <c r="N6" s="206"/>
      <c r="O6" s="205"/>
      <c r="P6" s="206"/>
    </row>
    <row r="7" spans="1:16" ht="14.25" customHeight="1" thickBot="1" x14ac:dyDescent="0.25">
      <c r="A7" s="212" t="s">
        <v>259</v>
      </c>
      <c r="B7" s="213" t="s">
        <v>114</v>
      </c>
      <c r="C7" s="205"/>
      <c r="D7" s="206"/>
      <c r="E7" s="205"/>
      <c r="F7" s="206"/>
      <c r="G7" s="205"/>
      <c r="H7" s="206"/>
      <c r="I7" s="205"/>
      <c r="J7" s="206"/>
      <c r="K7" s="205"/>
      <c r="L7" s="206"/>
      <c r="M7" s="205"/>
      <c r="N7" s="206"/>
      <c r="O7" s="205"/>
      <c r="P7" s="206"/>
    </row>
    <row r="8" spans="1:16" ht="81.75" customHeight="1" thickBot="1" x14ac:dyDescent="0.25">
      <c r="A8" s="114" t="s">
        <v>10</v>
      </c>
      <c r="B8" s="115" t="s">
        <v>3</v>
      </c>
      <c r="C8" s="120" t="s">
        <v>61</v>
      </c>
      <c r="D8" s="116" t="s">
        <v>17</v>
      </c>
      <c r="E8" s="120" t="s">
        <v>61</v>
      </c>
      <c r="F8" s="116" t="s">
        <v>17</v>
      </c>
      <c r="G8" s="120" t="s">
        <v>61</v>
      </c>
      <c r="H8" s="116" t="s">
        <v>17</v>
      </c>
      <c r="I8" s="120" t="s">
        <v>61</v>
      </c>
      <c r="J8" s="116" t="s">
        <v>17</v>
      </c>
      <c r="K8" s="120" t="s">
        <v>61</v>
      </c>
      <c r="L8" s="116" t="s">
        <v>17</v>
      </c>
      <c r="M8" s="120" t="s">
        <v>61</v>
      </c>
      <c r="N8" s="116" t="s">
        <v>17</v>
      </c>
      <c r="O8" s="120" t="s">
        <v>61</v>
      </c>
      <c r="P8" s="116" t="s">
        <v>17</v>
      </c>
    </row>
    <row r="9" spans="1:16" ht="15" x14ac:dyDescent="0.2">
      <c r="A9" s="117" t="s">
        <v>253</v>
      </c>
      <c r="B9" s="207">
        <v>0.5</v>
      </c>
      <c r="C9" s="203">
        <f>IFERROR(AVERAGE(C10:C14)*$B$9,0)</f>
        <v>0</v>
      </c>
      <c r="D9" s="204"/>
      <c r="E9" s="203">
        <f t="shared" ref="E9" si="0">IFERROR(AVERAGE(E10:E14)*$B$9,0)</f>
        <v>0</v>
      </c>
      <c r="F9" s="204"/>
      <c r="G9" s="203">
        <f t="shared" ref="G9" si="1">IFERROR(AVERAGE(G10:G14)*$B$9,0)</f>
        <v>0</v>
      </c>
      <c r="H9" s="204"/>
      <c r="I9" s="203">
        <f t="shared" ref="I9" si="2">IFERROR(AVERAGE(I10:I14)*$B$9,0)</f>
        <v>0</v>
      </c>
      <c r="J9" s="204"/>
      <c r="K9" s="203">
        <f t="shared" ref="K9" si="3">IFERROR(AVERAGE(K10:K14)*$B$9,0)</f>
        <v>0</v>
      </c>
      <c r="L9" s="204"/>
      <c r="M9" s="203">
        <f t="shared" ref="M9" si="4">IFERROR(AVERAGE(M10:M14)*$B$9,0)</f>
        <v>0</v>
      </c>
      <c r="N9" s="204"/>
      <c r="O9" s="203">
        <f t="shared" ref="O9" si="5">IFERROR(AVERAGE(O10:O14)*$B$9,0)</f>
        <v>0</v>
      </c>
      <c r="P9" s="204"/>
    </row>
    <row r="10" spans="1:16" ht="15.75" x14ac:dyDescent="0.2">
      <c r="A10" s="113" t="s">
        <v>260</v>
      </c>
      <c r="B10" s="208"/>
      <c r="C10" s="1"/>
      <c r="D10" s="23"/>
      <c r="E10" s="1"/>
      <c r="F10" s="23"/>
      <c r="G10" s="1"/>
      <c r="H10" s="23"/>
      <c r="I10" s="1"/>
      <c r="J10" s="23"/>
      <c r="K10" s="1"/>
      <c r="L10" s="23"/>
      <c r="M10" s="1"/>
      <c r="N10" s="23"/>
      <c r="O10" s="1"/>
      <c r="P10" s="23"/>
    </row>
    <row r="11" spans="1:16" ht="15.75" x14ac:dyDescent="0.2">
      <c r="A11" s="113" t="s">
        <v>261</v>
      </c>
      <c r="B11" s="208"/>
      <c r="C11" s="1"/>
      <c r="D11" s="23"/>
      <c r="E11" s="1"/>
      <c r="F11" s="23"/>
      <c r="G11" s="1"/>
      <c r="H11" s="23"/>
      <c r="I11" s="1"/>
      <c r="J11" s="23"/>
      <c r="K11" s="1"/>
      <c r="L11" s="23"/>
      <c r="M11" s="1"/>
      <c r="N11" s="23"/>
      <c r="O11" s="1"/>
      <c r="P11" s="23"/>
    </row>
    <row r="12" spans="1:16" ht="15.75" x14ac:dyDescent="0.2">
      <c r="A12" s="113" t="s">
        <v>262</v>
      </c>
      <c r="B12" s="208"/>
      <c r="C12" s="1"/>
      <c r="D12" s="23"/>
      <c r="E12" s="1"/>
      <c r="F12" s="23"/>
      <c r="G12" s="1"/>
      <c r="H12" s="23"/>
      <c r="I12" s="1"/>
      <c r="J12" s="23"/>
      <c r="K12" s="1"/>
      <c r="L12" s="23"/>
      <c r="M12" s="1"/>
      <c r="N12" s="23"/>
      <c r="O12" s="1"/>
      <c r="P12" s="23"/>
    </row>
    <row r="13" spans="1:16" ht="15.75" x14ac:dyDescent="0.2">
      <c r="A13" s="113" t="s">
        <v>263</v>
      </c>
      <c r="B13" s="208"/>
      <c r="C13" s="1"/>
      <c r="D13" s="23"/>
      <c r="E13" s="1"/>
      <c r="F13" s="23"/>
      <c r="G13" s="1"/>
      <c r="H13" s="23"/>
      <c r="I13" s="1"/>
      <c r="J13" s="23"/>
      <c r="K13" s="1"/>
      <c r="L13" s="23"/>
      <c r="M13" s="1"/>
      <c r="N13" s="23"/>
      <c r="O13" s="1"/>
      <c r="P13" s="23"/>
    </row>
    <row r="14" spans="1:16" ht="16.5" thickBot="1" x14ac:dyDescent="0.25">
      <c r="A14" s="118" t="s">
        <v>264</v>
      </c>
      <c r="B14" s="209"/>
      <c r="C14" s="121"/>
      <c r="D14" s="119"/>
      <c r="E14" s="121"/>
      <c r="F14" s="119"/>
      <c r="G14" s="121"/>
      <c r="H14" s="119"/>
      <c r="I14" s="121"/>
      <c r="J14" s="119"/>
      <c r="K14" s="121"/>
      <c r="L14" s="119"/>
      <c r="M14" s="121"/>
      <c r="N14" s="119"/>
      <c r="O14" s="121"/>
      <c r="P14" s="119"/>
    </row>
    <row r="15" spans="1:16" ht="15" x14ac:dyDescent="0.2">
      <c r="A15" s="117" t="s">
        <v>265</v>
      </c>
      <c r="B15" s="207">
        <v>0.5</v>
      </c>
      <c r="C15" s="203">
        <f>IFERROR(AVERAGE(C16:C20)*$B$15,0)</f>
        <v>0</v>
      </c>
      <c r="D15" s="204"/>
      <c r="E15" s="203">
        <f t="shared" ref="E15" si="6">IFERROR(AVERAGE(E16:E20)*$B$15,0)</f>
        <v>0</v>
      </c>
      <c r="F15" s="204"/>
      <c r="G15" s="203">
        <f t="shared" ref="G15" si="7">IFERROR(AVERAGE(G16:G20)*$B$15,0)</f>
        <v>0</v>
      </c>
      <c r="H15" s="204"/>
      <c r="I15" s="203">
        <f t="shared" ref="I15" si="8">IFERROR(AVERAGE(I16:I20)*$B$15,0)</f>
        <v>0</v>
      </c>
      <c r="J15" s="204"/>
      <c r="K15" s="203">
        <f t="shared" ref="K15" si="9">IFERROR(AVERAGE(K16:K20)*$B$15,0)</f>
        <v>0</v>
      </c>
      <c r="L15" s="204"/>
      <c r="M15" s="203">
        <f t="shared" ref="M15" si="10">IFERROR(AVERAGE(M16:M20)*$B$15,0)</f>
        <v>0</v>
      </c>
      <c r="N15" s="204"/>
      <c r="O15" s="203">
        <f t="shared" ref="O15" si="11">IFERROR(AVERAGE(O16:O20)*$B$15,0)</f>
        <v>0</v>
      </c>
      <c r="P15" s="204"/>
    </row>
    <row r="16" spans="1:16" ht="15.75" x14ac:dyDescent="0.2">
      <c r="A16" s="113" t="s">
        <v>260</v>
      </c>
      <c r="B16" s="208"/>
      <c r="C16" s="1"/>
      <c r="D16" s="23"/>
      <c r="E16" s="1"/>
      <c r="F16" s="23"/>
      <c r="G16" s="1"/>
      <c r="H16" s="23"/>
      <c r="I16" s="1"/>
      <c r="J16" s="23"/>
      <c r="K16" s="1"/>
      <c r="L16" s="23"/>
      <c r="M16" s="1"/>
      <c r="N16" s="23"/>
      <c r="O16" s="1"/>
      <c r="P16" s="23"/>
    </row>
    <row r="17" spans="1:16" ht="15.75" x14ac:dyDescent="0.2">
      <c r="A17" s="113" t="s">
        <v>261</v>
      </c>
      <c r="B17" s="208"/>
      <c r="C17" s="1"/>
      <c r="D17" s="23"/>
      <c r="E17" s="1"/>
      <c r="F17" s="23"/>
      <c r="G17" s="1"/>
      <c r="H17" s="23"/>
      <c r="I17" s="1"/>
      <c r="J17" s="23"/>
      <c r="K17" s="1"/>
      <c r="L17" s="23"/>
      <c r="M17" s="1"/>
      <c r="N17" s="23"/>
      <c r="O17" s="1"/>
      <c r="P17" s="23"/>
    </row>
    <row r="18" spans="1:16" ht="15.75" x14ac:dyDescent="0.2">
      <c r="A18" s="113" t="s">
        <v>262</v>
      </c>
      <c r="B18" s="208"/>
      <c r="C18" s="1"/>
      <c r="D18" s="23"/>
      <c r="E18" s="1"/>
      <c r="F18" s="23"/>
      <c r="G18" s="1"/>
      <c r="H18" s="23"/>
      <c r="I18" s="1"/>
      <c r="J18" s="23"/>
      <c r="K18" s="1"/>
      <c r="L18" s="23"/>
      <c r="M18" s="1"/>
      <c r="N18" s="23"/>
      <c r="O18" s="1"/>
      <c r="P18" s="23"/>
    </row>
    <row r="19" spans="1:16" ht="15.75" x14ac:dyDescent="0.2">
      <c r="A19" s="113" t="s">
        <v>263</v>
      </c>
      <c r="B19" s="208"/>
      <c r="C19" s="1"/>
      <c r="D19" s="23"/>
      <c r="E19" s="1"/>
      <c r="F19" s="23"/>
      <c r="G19" s="1"/>
      <c r="H19" s="23"/>
      <c r="I19" s="1"/>
      <c r="J19" s="23"/>
      <c r="K19" s="1"/>
      <c r="L19" s="23"/>
      <c r="M19" s="1"/>
      <c r="N19" s="23"/>
      <c r="O19" s="1"/>
      <c r="P19" s="23"/>
    </row>
    <row r="20" spans="1:16" ht="16.5" thickBot="1" x14ac:dyDescent="0.25">
      <c r="A20" s="118" t="s">
        <v>266</v>
      </c>
      <c r="B20" s="209"/>
      <c r="C20" s="121"/>
      <c r="D20" s="119"/>
      <c r="E20" s="121"/>
      <c r="F20" s="119"/>
      <c r="G20" s="121"/>
      <c r="H20" s="119"/>
      <c r="I20" s="121"/>
      <c r="J20" s="119"/>
      <c r="K20" s="121"/>
      <c r="L20" s="119"/>
      <c r="M20" s="121"/>
      <c r="N20" s="119"/>
      <c r="O20" s="121"/>
      <c r="P20" s="119"/>
    </row>
    <row r="21" spans="1:16" ht="15" x14ac:dyDescent="0.25">
      <c r="A21" s="24" t="s">
        <v>32</v>
      </c>
      <c r="B21" s="25">
        <f>SUM(B9:B15)</f>
        <v>1</v>
      </c>
      <c r="C21" s="214">
        <f>C9+C15</f>
        <v>0</v>
      </c>
      <c r="D21" s="215"/>
      <c r="E21" s="214">
        <f t="shared" ref="E21" si="12">E9+E15</f>
        <v>0</v>
      </c>
      <c r="F21" s="215"/>
      <c r="G21" s="214">
        <f t="shared" ref="G21" si="13">G9+G15</f>
        <v>0</v>
      </c>
      <c r="H21" s="215"/>
      <c r="I21" s="214">
        <f t="shared" ref="I21" si="14">I9+I15</f>
        <v>0</v>
      </c>
      <c r="J21" s="215"/>
      <c r="K21" s="214">
        <f t="shared" ref="K21" si="15">K9+K15</f>
        <v>0</v>
      </c>
      <c r="L21" s="215"/>
      <c r="M21" s="214">
        <f t="shared" ref="M21" si="16">M9+M15</f>
        <v>0</v>
      </c>
      <c r="N21" s="215"/>
      <c r="O21" s="214">
        <f t="shared" ref="O21" si="17">O9+O15</f>
        <v>0</v>
      </c>
      <c r="P21" s="215"/>
    </row>
    <row r="22" spans="1:16" ht="15.75" thickBot="1" x14ac:dyDescent="0.3">
      <c r="A22" s="222" t="s">
        <v>60</v>
      </c>
      <c r="B22" s="223"/>
      <c r="C22" s="216">
        <f>(C21/10)*30</f>
        <v>0</v>
      </c>
      <c r="D22" s="217"/>
      <c r="E22" s="216">
        <f t="shared" ref="E22" si="18">(E21/10)*30</f>
        <v>0</v>
      </c>
      <c r="F22" s="217"/>
      <c r="G22" s="216">
        <f t="shared" ref="G22" si="19">(G21/10)*30</f>
        <v>0</v>
      </c>
      <c r="H22" s="217"/>
      <c r="I22" s="216">
        <f t="shared" ref="I22" si="20">(I21/10)*30</f>
        <v>0</v>
      </c>
      <c r="J22" s="217"/>
      <c r="K22" s="216">
        <f t="shared" ref="K22" si="21">(K21/10)*30</f>
        <v>0</v>
      </c>
      <c r="L22" s="217"/>
      <c r="M22" s="216">
        <f t="shared" ref="M22" si="22">(M21/10)*30</f>
        <v>0</v>
      </c>
      <c r="N22" s="217"/>
      <c r="O22" s="216">
        <f t="shared" ref="O22" si="23">(O21/10)*30</f>
        <v>0</v>
      </c>
      <c r="P22" s="217"/>
    </row>
  </sheetData>
  <mergeCells count="86">
    <mergeCell ref="C22:D22"/>
    <mergeCell ref="G22:H22"/>
    <mergeCell ref="A1:B2"/>
    <mergeCell ref="G1:H1"/>
    <mergeCell ref="G2:H2"/>
    <mergeCell ref="C1:D1"/>
    <mergeCell ref="C2:D2"/>
    <mergeCell ref="C21:D21"/>
    <mergeCell ref="G21:H21"/>
    <mergeCell ref="A22:B22"/>
    <mergeCell ref="E1:F1"/>
    <mergeCell ref="E2:F2"/>
    <mergeCell ref="E21:F21"/>
    <mergeCell ref="E22:F22"/>
    <mergeCell ref="A3:B3"/>
    <mergeCell ref="A4:B4"/>
    <mergeCell ref="I1:J1"/>
    <mergeCell ref="K1:L1"/>
    <mergeCell ref="O1:P1"/>
    <mergeCell ref="I2:J2"/>
    <mergeCell ref="K2:L2"/>
    <mergeCell ref="O2:P2"/>
    <mergeCell ref="M1:N1"/>
    <mergeCell ref="M2:N2"/>
    <mergeCell ref="I22:J22"/>
    <mergeCell ref="K22:L22"/>
    <mergeCell ref="O22:P22"/>
    <mergeCell ref="M21:N21"/>
    <mergeCell ref="M22:N22"/>
    <mergeCell ref="A7:B7"/>
    <mergeCell ref="B9:B14"/>
    <mergeCell ref="I21:J21"/>
    <mergeCell ref="K21:L21"/>
    <mergeCell ref="O21:P21"/>
    <mergeCell ref="B15:B20"/>
    <mergeCell ref="C3:D3"/>
    <mergeCell ref="E3:F3"/>
    <mergeCell ref="G3:H3"/>
    <mergeCell ref="I3:J3"/>
    <mergeCell ref="C6:D6"/>
    <mergeCell ref="C7:D7"/>
    <mergeCell ref="E7:F7"/>
    <mergeCell ref="G7:H7"/>
    <mergeCell ref="I7:J7"/>
    <mergeCell ref="C15:D15"/>
    <mergeCell ref="E15:F15"/>
    <mergeCell ref="G15:H15"/>
    <mergeCell ref="I15:J15"/>
    <mergeCell ref="A5:B5"/>
    <mergeCell ref="A6:B6"/>
    <mergeCell ref="K3:L3"/>
    <mergeCell ref="M3:N3"/>
    <mergeCell ref="O3:P3"/>
    <mergeCell ref="C4:D4"/>
    <mergeCell ref="C5:D5"/>
    <mergeCell ref="E4:F4"/>
    <mergeCell ref="G4:H4"/>
    <mergeCell ref="I4:J4"/>
    <mergeCell ref="K4:L4"/>
    <mergeCell ref="M4:N4"/>
    <mergeCell ref="O4:P4"/>
    <mergeCell ref="E5:F5"/>
    <mergeCell ref="G5:H5"/>
    <mergeCell ref="I5:J5"/>
    <mergeCell ref="K5:L5"/>
    <mergeCell ref="M5:N5"/>
    <mergeCell ref="O5:P5"/>
    <mergeCell ref="E6:F6"/>
    <mergeCell ref="G6:H6"/>
    <mergeCell ref="I6:J6"/>
    <mergeCell ref="K6:L6"/>
    <mergeCell ref="M6:N6"/>
    <mergeCell ref="O6:P6"/>
    <mergeCell ref="C9:D9"/>
    <mergeCell ref="E9:F9"/>
    <mergeCell ref="G9:H9"/>
    <mergeCell ref="I9:J9"/>
    <mergeCell ref="K9:L9"/>
    <mergeCell ref="K15:L15"/>
    <mergeCell ref="M15:N15"/>
    <mergeCell ref="O15:P15"/>
    <mergeCell ref="K7:L7"/>
    <mergeCell ref="M7:N7"/>
    <mergeCell ref="O7:P7"/>
    <mergeCell ref="M9:N9"/>
    <mergeCell ref="O9:P9"/>
  </mergeCells>
  <conditionalFormatting sqref="C1:D2 C3:C7 E4:E7 G4:G7 I4:I7 K4:K7 M4:M7 O4:O7">
    <cfRule type="containsText" dxfId="5" priority="11" operator="containsText" text="V">
      <formula>NOT(ISERROR(SEARCH("V",C1)))</formula>
    </cfRule>
    <cfRule type="containsText" dxfId="4" priority="12" operator="containsText" text="X">
      <formula>NOT(ISERROR(SEARCH("X",C1)))</formula>
    </cfRule>
  </conditionalFormatting>
  <conditionalFormatting sqref="E1:P2 E3 G3 I3 K3 M3 O3">
    <cfRule type="containsText" dxfId="3" priority="1" operator="containsText" text="V">
      <formula>NOT(ISERROR(SEARCH("V",E1)))</formula>
    </cfRule>
    <cfRule type="containsText" dxfId="2" priority="2" operator="containsText" text="X">
      <formula>NOT(ISERROR(SEARCH("X",E1)))</formula>
    </cfRule>
  </conditionalFormatting>
  <dataValidations count="1">
    <dataValidation type="decimal" allowBlank="1" showInputMessage="1" showErrorMessage="1" sqref="C10:C14 C16:C20 E10:E14 E16:E20 G10:G14 G16:G20 I10:I14 I16:I20 K10:K14 K16:K20 M10:M14 M16:M20 O10:O14 O16:O20" xr:uid="{00000000-0002-0000-0400-000000000000}">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2"/>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5" defaultRowHeight="15.75" x14ac:dyDescent="0.25"/>
  <cols>
    <col min="1" max="1" width="35.5" style="73" customWidth="1"/>
    <col min="2" max="15" width="12.75" style="73" customWidth="1"/>
    <col min="16" max="16384" width="17.5" style="73"/>
  </cols>
  <sheetData>
    <row r="1" spans="1:15" x14ac:dyDescent="0.25">
      <c r="A1" s="224" t="s">
        <v>171</v>
      </c>
      <c r="B1" s="231">
        <f>'תנאי-סף'!D1</f>
        <v>1</v>
      </c>
      <c r="C1" s="231"/>
      <c r="D1" s="226">
        <f>'תנאי-סף'!E1</f>
        <v>2</v>
      </c>
      <c r="E1" s="226"/>
      <c r="F1" s="226">
        <f>'תנאי-סף'!F1</f>
        <v>3</v>
      </c>
      <c r="G1" s="226"/>
      <c r="H1" s="226">
        <f>'תנאי-סף'!G1</f>
        <v>4</v>
      </c>
      <c r="I1" s="226"/>
      <c r="J1" s="226">
        <f>'תנאי-סף'!H1</f>
        <v>5</v>
      </c>
      <c r="K1" s="226"/>
      <c r="L1" s="226">
        <f>'תנאי-סף'!I1</f>
        <v>6</v>
      </c>
      <c r="M1" s="226"/>
      <c r="N1" s="226">
        <f>'תנאי-סף'!J1</f>
        <v>7</v>
      </c>
      <c r="O1" s="227"/>
    </row>
    <row r="2" spans="1:15" ht="16.5" thickBot="1" x14ac:dyDescent="0.3">
      <c r="A2" s="225"/>
      <c r="B2" s="230">
        <f>'תנאי-סף'!D2</f>
        <v>0</v>
      </c>
      <c r="C2" s="230"/>
      <c r="D2" s="230">
        <f>'תנאי-סף'!E2</f>
        <v>0</v>
      </c>
      <c r="E2" s="230"/>
      <c r="F2" s="230">
        <f>'תנאי-סף'!F2</f>
        <v>0</v>
      </c>
      <c r="G2" s="230"/>
      <c r="H2" s="230">
        <f>'תנאי-סף'!G2</f>
        <v>0</v>
      </c>
      <c r="I2" s="230"/>
      <c r="J2" s="230">
        <f>'תנאי-סף'!H2</f>
        <v>0</v>
      </c>
      <c r="K2" s="230"/>
      <c r="L2" s="230">
        <f>'תנאי-סף'!I2</f>
        <v>0</v>
      </c>
      <c r="M2" s="230"/>
      <c r="N2" s="228">
        <f>'תנאי-סף'!J2</f>
        <v>0</v>
      </c>
      <c r="O2" s="229"/>
    </row>
    <row r="3" spans="1:15" ht="16.5" thickBot="1" x14ac:dyDescent="0.3">
      <c r="A3" s="236" t="s">
        <v>172</v>
      </c>
      <c r="B3" s="237"/>
      <c r="C3" s="237"/>
      <c r="D3" s="237"/>
      <c r="E3" s="237"/>
      <c r="F3" s="238"/>
      <c r="G3" s="238"/>
      <c r="H3" s="238"/>
      <c r="I3" s="238"/>
      <c r="J3" s="238"/>
      <c r="K3" s="238"/>
      <c r="L3" s="238"/>
      <c r="M3" s="238"/>
      <c r="N3" s="238"/>
      <c r="O3" s="239"/>
    </row>
    <row r="4" spans="1:15" ht="94.5" x14ac:dyDescent="0.25">
      <c r="A4" s="74" t="s">
        <v>10</v>
      </c>
      <c r="B4" s="77" t="s">
        <v>173</v>
      </c>
      <c r="C4" s="78" t="s">
        <v>174</v>
      </c>
      <c r="D4" s="77" t="s">
        <v>173</v>
      </c>
      <c r="E4" s="78" t="s">
        <v>174</v>
      </c>
      <c r="F4" s="77" t="s">
        <v>173</v>
      </c>
      <c r="G4" s="78" t="s">
        <v>174</v>
      </c>
      <c r="H4" s="77" t="s">
        <v>173</v>
      </c>
      <c r="I4" s="78" t="s">
        <v>174</v>
      </c>
      <c r="J4" s="77" t="s">
        <v>173</v>
      </c>
      <c r="K4" s="78" t="s">
        <v>174</v>
      </c>
      <c r="L4" s="77" t="s">
        <v>173</v>
      </c>
      <c r="M4" s="78" t="s">
        <v>174</v>
      </c>
      <c r="N4" s="77" t="s">
        <v>173</v>
      </c>
      <c r="O4" s="78" t="s">
        <v>174</v>
      </c>
    </row>
    <row r="5" spans="1:15" ht="31.5" x14ac:dyDescent="0.25">
      <c r="A5" s="75" t="s">
        <v>175</v>
      </c>
      <c r="B5" s="81"/>
      <c r="C5" s="82"/>
      <c r="D5" s="81"/>
      <c r="E5" s="82"/>
      <c r="F5" s="81"/>
      <c r="G5" s="82"/>
      <c r="H5" s="81"/>
      <c r="I5" s="82"/>
      <c r="J5" s="81"/>
      <c r="K5" s="82"/>
      <c r="L5" s="81"/>
      <c r="M5" s="82"/>
      <c r="N5" s="81"/>
      <c r="O5" s="82"/>
    </row>
    <row r="6" spans="1:15" ht="31.5" x14ac:dyDescent="0.25">
      <c r="A6" s="75" t="s">
        <v>176</v>
      </c>
      <c r="B6" s="81"/>
      <c r="C6" s="82"/>
      <c r="D6" s="81"/>
      <c r="E6" s="82"/>
      <c r="F6" s="81"/>
      <c r="G6" s="82"/>
      <c r="H6" s="81"/>
      <c r="I6" s="82"/>
      <c r="J6" s="81"/>
      <c r="K6" s="82"/>
      <c r="L6" s="81"/>
      <c r="M6" s="82"/>
      <c r="N6" s="81"/>
      <c r="O6" s="82"/>
    </row>
    <row r="7" spans="1:15" x14ac:dyDescent="0.25">
      <c r="A7" s="75" t="s">
        <v>177</v>
      </c>
      <c r="B7" s="81"/>
      <c r="C7" s="82"/>
      <c r="D7" s="81"/>
      <c r="E7" s="82"/>
      <c r="F7" s="81"/>
      <c r="G7" s="82"/>
      <c r="H7" s="81"/>
      <c r="I7" s="82"/>
      <c r="J7" s="81"/>
      <c r="K7" s="82"/>
      <c r="L7" s="81"/>
      <c r="M7" s="82"/>
      <c r="N7" s="81"/>
      <c r="O7" s="82"/>
    </row>
    <row r="8" spans="1:15" ht="31.5" x14ac:dyDescent="0.25">
      <c r="A8" s="75" t="s">
        <v>178</v>
      </c>
      <c r="B8" s="81"/>
      <c r="C8" s="82"/>
      <c r="D8" s="81"/>
      <c r="E8" s="82"/>
      <c r="F8" s="81"/>
      <c r="G8" s="82"/>
      <c r="H8" s="81"/>
      <c r="I8" s="82"/>
      <c r="J8" s="81"/>
      <c r="K8" s="82"/>
      <c r="L8" s="81"/>
      <c r="M8" s="82"/>
      <c r="N8" s="81"/>
      <c r="O8" s="82"/>
    </row>
    <row r="9" spans="1:15" ht="47.25" x14ac:dyDescent="0.25">
      <c r="A9" s="75" t="s">
        <v>179</v>
      </c>
      <c r="B9" s="81"/>
      <c r="C9" s="82"/>
      <c r="D9" s="81"/>
      <c r="E9" s="82"/>
      <c r="F9" s="81"/>
      <c r="G9" s="82"/>
      <c r="H9" s="81"/>
      <c r="I9" s="82"/>
      <c r="J9" s="81"/>
      <c r="K9" s="82"/>
      <c r="L9" s="81"/>
      <c r="M9" s="82"/>
      <c r="N9" s="81"/>
      <c r="O9" s="82"/>
    </row>
    <row r="10" spans="1:15" ht="31.5" x14ac:dyDescent="0.25">
      <c r="A10" s="75" t="s">
        <v>180</v>
      </c>
      <c r="B10" s="81"/>
      <c r="C10" s="82"/>
      <c r="D10" s="81"/>
      <c r="E10" s="82"/>
      <c r="F10" s="81"/>
      <c r="G10" s="82"/>
      <c r="H10" s="81"/>
      <c r="I10" s="82"/>
      <c r="J10" s="81"/>
      <c r="K10" s="82"/>
      <c r="L10" s="81"/>
      <c r="M10" s="82"/>
      <c r="N10" s="81"/>
      <c r="O10" s="82"/>
    </row>
    <row r="11" spans="1:15" ht="15.75" customHeight="1" x14ac:dyDescent="0.25">
      <c r="A11" s="74" t="s">
        <v>207</v>
      </c>
      <c r="B11" s="248">
        <f>'תנאי-סף'!D85</f>
        <v>0</v>
      </c>
      <c r="C11" s="249"/>
      <c r="D11" s="248">
        <f>'תנאי-סף'!E85</f>
        <v>0</v>
      </c>
      <c r="E11" s="249"/>
      <c r="F11" s="248">
        <f>'תנאי-סף'!F85</f>
        <v>0</v>
      </c>
      <c r="G11" s="249"/>
      <c r="H11" s="248">
        <f>'תנאי-סף'!G85</f>
        <v>0</v>
      </c>
      <c r="I11" s="249"/>
      <c r="J11" s="248">
        <f>'תנאי-סף'!H85</f>
        <v>0</v>
      </c>
      <c r="K11" s="249"/>
      <c r="L11" s="248">
        <f>'תנאי-סף'!I85</f>
        <v>0</v>
      </c>
      <c r="M11" s="249"/>
      <c r="N11" s="248">
        <f>'תנאי-סף'!J85</f>
        <v>0</v>
      </c>
      <c r="O11" s="249"/>
    </row>
    <row r="12" spans="1:15" x14ac:dyDescent="0.25">
      <c r="A12" s="74" t="s">
        <v>181</v>
      </c>
      <c r="B12" s="83">
        <f>IF(B11="V",(SUM(B5:B10)/1.15),SUM(B5:B10))</f>
        <v>0</v>
      </c>
      <c r="C12" s="84">
        <f>IF(B11="V",(SUM(C5:C10)/1.15),SUM(C5:C10))</f>
        <v>0</v>
      </c>
      <c r="D12" s="83">
        <f t="shared" ref="D12" si="0">IF(D11="V",(SUM(D5:D10)/1.15),SUM(D5:D10))</f>
        <v>0</v>
      </c>
      <c r="E12" s="84">
        <f t="shared" ref="E12" si="1">IF(D11="V",(SUM(E5:E10)/1.15),SUM(E5:E10))</f>
        <v>0</v>
      </c>
      <c r="F12" s="83">
        <f t="shared" ref="F12" si="2">IF(F11="V",(SUM(F5:F10)/1.15),SUM(F5:F10))</f>
        <v>0</v>
      </c>
      <c r="G12" s="84">
        <f t="shared" ref="G12" si="3">IF(F11="V",(SUM(G5:G10)/1.15),SUM(G5:G10))</f>
        <v>0</v>
      </c>
      <c r="H12" s="83">
        <f t="shared" ref="H12" si="4">IF(H11="V",(SUM(H5:H10)/1.15),SUM(H5:H10))</f>
        <v>0</v>
      </c>
      <c r="I12" s="84">
        <f t="shared" ref="I12" si="5">IF(H11="V",(SUM(I5:I10)/1.15),SUM(I5:I10))</f>
        <v>0</v>
      </c>
      <c r="J12" s="83">
        <f t="shared" ref="J12" si="6">IF(J11="V",(SUM(J5:J10)/1.15),SUM(J5:J10))</f>
        <v>0</v>
      </c>
      <c r="K12" s="84">
        <f t="shared" ref="K12" si="7">IF(J11="V",(SUM(K5:K10)/1.15),SUM(K5:K10))</f>
        <v>0</v>
      </c>
      <c r="L12" s="83">
        <f t="shared" ref="L12" si="8">IF(L11="V",(SUM(L5:L10)/1.15),SUM(L5:L10))</f>
        <v>0</v>
      </c>
      <c r="M12" s="84">
        <f t="shared" ref="M12" si="9">IF(L11="V",(SUM(M5:M10)/1.15),SUM(M5:M10))</f>
        <v>0</v>
      </c>
      <c r="N12" s="83">
        <f t="shared" ref="N12" si="10">IF(N11="V",(SUM(N5:N10)/1.15),SUM(N5:N10))</f>
        <v>0</v>
      </c>
      <c r="O12" s="84">
        <f t="shared" ref="O12" si="11">IF(N11="V",(SUM(O5:O10)/1.15),SUM(O5:O10))</f>
        <v>0</v>
      </c>
    </row>
    <row r="13" spans="1:15" ht="16.5" thickBot="1" x14ac:dyDescent="0.3">
      <c r="A13" s="76" t="s">
        <v>182</v>
      </c>
      <c r="B13" s="242">
        <f>(15*C12)+B12</f>
        <v>0</v>
      </c>
      <c r="C13" s="243"/>
      <c r="D13" s="242">
        <f t="shared" ref="D13" si="12">(15*E12)+D12</f>
        <v>0</v>
      </c>
      <c r="E13" s="243"/>
      <c r="F13" s="242">
        <f t="shared" ref="F13" si="13">(15*G12)+F12</f>
        <v>0</v>
      </c>
      <c r="G13" s="243"/>
      <c r="H13" s="242">
        <f t="shared" ref="H13" si="14">(15*I12)+H12</f>
        <v>0</v>
      </c>
      <c r="I13" s="243"/>
      <c r="J13" s="242">
        <f t="shared" ref="J13" si="15">(15*K12)+J12</f>
        <v>0</v>
      </c>
      <c r="K13" s="243"/>
      <c r="L13" s="242">
        <f t="shared" ref="L13" si="16">(15*M12)+L12</f>
        <v>0</v>
      </c>
      <c r="M13" s="243"/>
      <c r="N13" s="242">
        <f t="shared" ref="N13" si="17">(15*O12)+N12</f>
        <v>0</v>
      </c>
      <c r="O13" s="243"/>
    </row>
    <row r="14" spans="1:15" ht="16.5" thickBot="1" x14ac:dyDescent="0.3">
      <c r="A14" s="236" t="s">
        <v>183</v>
      </c>
      <c r="B14" s="237"/>
      <c r="C14" s="237"/>
      <c r="D14" s="238"/>
      <c r="E14" s="238"/>
      <c r="F14" s="238"/>
      <c r="G14" s="238"/>
      <c r="H14" s="238"/>
      <c r="I14" s="238"/>
      <c r="J14" s="238"/>
      <c r="K14" s="238"/>
      <c r="L14" s="238"/>
      <c r="M14" s="238"/>
      <c r="N14" s="238"/>
      <c r="O14" s="239"/>
    </row>
    <row r="15" spans="1:15" ht="94.5" x14ac:dyDescent="0.25">
      <c r="A15" s="74" t="s">
        <v>10</v>
      </c>
      <c r="B15" s="77" t="s">
        <v>173</v>
      </c>
      <c r="C15" s="78" t="s">
        <v>174</v>
      </c>
      <c r="D15" s="77" t="s">
        <v>173</v>
      </c>
      <c r="E15" s="78" t="s">
        <v>174</v>
      </c>
      <c r="F15" s="77" t="s">
        <v>173</v>
      </c>
      <c r="G15" s="78" t="s">
        <v>174</v>
      </c>
      <c r="H15" s="77" t="s">
        <v>173</v>
      </c>
      <c r="I15" s="78" t="s">
        <v>174</v>
      </c>
      <c r="J15" s="77" t="s">
        <v>173</v>
      </c>
      <c r="K15" s="78" t="s">
        <v>174</v>
      </c>
      <c r="L15" s="77" t="s">
        <v>173</v>
      </c>
      <c r="M15" s="78" t="s">
        <v>174</v>
      </c>
      <c r="N15" s="77" t="s">
        <v>173</v>
      </c>
      <c r="O15" s="78" t="s">
        <v>174</v>
      </c>
    </row>
    <row r="16" spans="1:15" x14ac:dyDescent="0.25">
      <c r="A16" s="75" t="s">
        <v>184</v>
      </c>
      <c r="B16" s="81"/>
      <c r="C16" s="82"/>
      <c r="D16" s="81"/>
      <c r="E16" s="82"/>
      <c r="F16" s="81"/>
      <c r="G16" s="82"/>
      <c r="H16" s="81"/>
      <c r="I16" s="82"/>
      <c r="J16" s="81"/>
      <c r="K16" s="82"/>
      <c r="L16" s="81"/>
      <c r="M16" s="82"/>
      <c r="N16" s="81"/>
      <c r="O16" s="82"/>
    </row>
    <row r="17" spans="1:15" x14ac:dyDescent="0.25">
      <c r="A17" s="75" t="s">
        <v>185</v>
      </c>
      <c r="B17" s="81"/>
      <c r="C17" s="82"/>
      <c r="D17" s="81"/>
      <c r="E17" s="82"/>
      <c r="F17" s="81"/>
      <c r="G17" s="82"/>
      <c r="H17" s="81"/>
      <c r="I17" s="82"/>
      <c r="J17" s="81"/>
      <c r="K17" s="82"/>
      <c r="L17" s="81"/>
      <c r="M17" s="82"/>
      <c r="N17" s="81"/>
      <c r="O17" s="82"/>
    </row>
    <row r="18" spans="1:15" ht="31.5" x14ac:dyDescent="0.25">
      <c r="A18" s="75" t="s">
        <v>186</v>
      </c>
      <c r="B18" s="81"/>
      <c r="C18" s="82"/>
      <c r="D18" s="81"/>
      <c r="E18" s="82"/>
      <c r="F18" s="81"/>
      <c r="G18" s="82"/>
      <c r="H18" s="81"/>
      <c r="I18" s="82"/>
      <c r="J18" s="81"/>
      <c r="K18" s="82"/>
      <c r="L18" s="81"/>
      <c r="M18" s="82"/>
      <c r="N18" s="81"/>
      <c r="O18" s="82"/>
    </row>
    <row r="19" spans="1:15" x14ac:dyDescent="0.25">
      <c r="A19" s="74" t="s">
        <v>181</v>
      </c>
      <c r="B19" s="83">
        <f t="shared" ref="B19:O19" si="18">SUM(B16:B18)</f>
        <v>0</v>
      </c>
      <c r="C19" s="84">
        <f t="shared" si="18"/>
        <v>0</v>
      </c>
      <c r="D19" s="83">
        <f t="shared" si="18"/>
        <v>0</v>
      </c>
      <c r="E19" s="84">
        <f t="shared" si="18"/>
        <v>0</v>
      </c>
      <c r="F19" s="83">
        <f t="shared" si="18"/>
        <v>0</v>
      </c>
      <c r="G19" s="84">
        <f t="shared" si="18"/>
        <v>0</v>
      </c>
      <c r="H19" s="83">
        <f t="shared" si="18"/>
        <v>0</v>
      </c>
      <c r="I19" s="84">
        <f t="shared" si="18"/>
        <v>0</v>
      </c>
      <c r="J19" s="83">
        <f t="shared" si="18"/>
        <v>0</v>
      </c>
      <c r="K19" s="84">
        <f t="shared" si="18"/>
        <v>0</v>
      </c>
      <c r="L19" s="83">
        <f t="shared" si="18"/>
        <v>0</v>
      </c>
      <c r="M19" s="84">
        <f t="shared" si="18"/>
        <v>0</v>
      </c>
      <c r="N19" s="83">
        <f t="shared" si="18"/>
        <v>0</v>
      </c>
      <c r="O19" s="84">
        <f t="shared" si="18"/>
        <v>0</v>
      </c>
    </row>
    <row r="20" spans="1:15" ht="16.5" thickBot="1" x14ac:dyDescent="0.3">
      <c r="A20" s="76" t="s">
        <v>187</v>
      </c>
      <c r="B20" s="242">
        <f>(15*C19)+B19</f>
        <v>0</v>
      </c>
      <c r="C20" s="243"/>
      <c r="D20" s="242">
        <f>(15*E19)+D19</f>
        <v>0</v>
      </c>
      <c r="E20" s="243"/>
      <c r="F20" s="242">
        <f>(15*G19)+F19</f>
        <v>0</v>
      </c>
      <c r="G20" s="243"/>
      <c r="H20" s="242">
        <f>(15*I19)+H19</f>
        <v>0</v>
      </c>
      <c r="I20" s="243"/>
      <c r="J20" s="242">
        <f>(15*K19)+J19</f>
        <v>0</v>
      </c>
      <c r="K20" s="243"/>
      <c r="L20" s="242">
        <f>(15*M19)+L19</f>
        <v>0</v>
      </c>
      <c r="M20" s="243"/>
      <c r="N20" s="242">
        <f>(15*O19)+N19</f>
        <v>0</v>
      </c>
      <c r="O20" s="243"/>
    </row>
    <row r="21" spans="1:15" ht="16.5" thickBot="1" x14ac:dyDescent="0.3">
      <c r="A21" s="236" t="s">
        <v>188</v>
      </c>
      <c r="B21" s="237"/>
      <c r="C21" s="237"/>
      <c r="D21" s="238"/>
      <c r="E21" s="238"/>
      <c r="F21" s="238"/>
      <c r="G21" s="238"/>
      <c r="H21" s="238"/>
      <c r="I21" s="238"/>
      <c r="J21" s="238"/>
      <c r="K21" s="238"/>
      <c r="L21" s="238"/>
      <c r="M21" s="238"/>
      <c r="N21" s="238"/>
      <c r="O21" s="239"/>
    </row>
    <row r="22" spans="1:15" ht="30.75" customHeight="1" x14ac:dyDescent="0.25">
      <c r="A22" s="74" t="s">
        <v>10</v>
      </c>
      <c r="B22" s="240" t="s">
        <v>189</v>
      </c>
      <c r="C22" s="241"/>
      <c r="D22" s="240" t="s">
        <v>189</v>
      </c>
      <c r="E22" s="241"/>
      <c r="F22" s="240" t="s">
        <v>189</v>
      </c>
      <c r="G22" s="241"/>
      <c r="H22" s="240" t="s">
        <v>189</v>
      </c>
      <c r="I22" s="241"/>
      <c r="J22" s="240" t="s">
        <v>189</v>
      </c>
      <c r="K22" s="241"/>
      <c r="L22" s="240" t="s">
        <v>189</v>
      </c>
      <c r="M22" s="241"/>
      <c r="N22" s="240" t="s">
        <v>189</v>
      </c>
      <c r="O22" s="241"/>
    </row>
    <row r="23" spans="1:15" ht="31.5" x14ac:dyDescent="0.25">
      <c r="A23" s="75" t="s">
        <v>190</v>
      </c>
      <c r="B23" s="244"/>
      <c r="C23" s="245"/>
      <c r="D23" s="244"/>
      <c r="E23" s="245"/>
      <c r="F23" s="244"/>
      <c r="G23" s="245"/>
      <c r="H23" s="244"/>
      <c r="I23" s="245"/>
      <c r="J23" s="244"/>
      <c r="K23" s="245"/>
      <c r="L23" s="244"/>
      <c r="M23" s="245"/>
      <c r="N23" s="244"/>
      <c r="O23" s="245"/>
    </row>
    <row r="24" spans="1:15" x14ac:dyDescent="0.25">
      <c r="A24" s="75" t="s">
        <v>191</v>
      </c>
      <c r="B24" s="244"/>
      <c r="C24" s="245"/>
      <c r="D24" s="244"/>
      <c r="E24" s="245"/>
      <c r="F24" s="244"/>
      <c r="G24" s="245"/>
      <c r="H24" s="244"/>
      <c r="I24" s="245"/>
      <c r="J24" s="244"/>
      <c r="K24" s="245"/>
      <c r="L24" s="244"/>
      <c r="M24" s="245"/>
      <c r="N24" s="244"/>
      <c r="O24" s="245"/>
    </row>
    <row r="25" spans="1:15" x14ac:dyDescent="0.25">
      <c r="A25" s="75" t="s">
        <v>192</v>
      </c>
      <c r="B25" s="244"/>
      <c r="C25" s="245"/>
      <c r="D25" s="244"/>
      <c r="E25" s="245"/>
      <c r="F25" s="244"/>
      <c r="G25" s="245"/>
      <c r="H25" s="244"/>
      <c r="I25" s="245"/>
      <c r="J25" s="244"/>
      <c r="K25" s="245"/>
      <c r="L25" s="244"/>
      <c r="M25" s="245"/>
      <c r="N25" s="244"/>
      <c r="O25" s="245"/>
    </row>
    <row r="26" spans="1:15" x14ac:dyDescent="0.25">
      <c r="A26" s="75" t="s">
        <v>193</v>
      </c>
      <c r="B26" s="244"/>
      <c r="C26" s="245"/>
      <c r="D26" s="244"/>
      <c r="E26" s="245"/>
      <c r="F26" s="244"/>
      <c r="G26" s="245"/>
      <c r="H26" s="244"/>
      <c r="I26" s="245"/>
      <c r="J26" s="244"/>
      <c r="K26" s="245"/>
      <c r="L26" s="244"/>
      <c r="M26" s="245"/>
      <c r="N26" s="244"/>
      <c r="O26" s="245"/>
    </row>
    <row r="27" spans="1:15" x14ac:dyDescent="0.25">
      <c r="A27" s="75" t="s">
        <v>194</v>
      </c>
      <c r="B27" s="244"/>
      <c r="C27" s="245"/>
      <c r="D27" s="244"/>
      <c r="E27" s="245"/>
      <c r="F27" s="244"/>
      <c r="G27" s="245"/>
      <c r="H27" s="244"/>
      <c r="I27" s="245"/>
      <c r="J27" s="244"/>
      <c r="K27" s="245"/>
      <c r="L27" s="244"/>
      <c r="M27" s="245"/>
      <c r="N27" s="244"/>
      <c r="O27" s="245"/>
    </row>
    <row r="28" spans="1:15" x14ac:dyDescent="0.25">
      <c r="A28" s="74" t="s">
        <v>181</v>
      </c>
      <c r="B28" s="246">
        <f>SUM(B23:B27)</f>
        <v>0</v>
      </c>
      <c r="C28" s="247"/>
      <c r="D28" s="246">
        <f t="shared" ref="D28" si="19">SUM(D23:D27)</f>
        <v>0</v>
      </c>
      <c r="E28" s="247"/>
      <c r="F28" s="246">
        <f t="shared" ref="F28" si="20">SUM(F23:F27)</f>
        <v>0</v>
      </c>
      <c r="G28" s="247"/>
      <c r="H28" s="246">
        <f t="shared" ref="H28" si="21">SUM(H23:H27)</f>
        <v>0</v>
      </c>
      <c r="I28" s="247"/>
      <c r="J28" s="246">
        <f t="shared" ref="J28" si="22">SUM(J23:J27)</f>
        <v>0</v>
      </c>
      <c r="K28" s="247"/>
      <c r="L28" s="246">
        <f t="shared" ref="L28" si="23">SUM(L23:L27)</f>
        <v>0</v>
      </c>
      <c r="M28" s="247"/>
      <c r="N28" s="246">
        <f t="shared" ref="N28" si="24">SUM(N23:N27)</f>
        <v>0</v>
      </c>
      <c r="O28" s="247"/>
    </row>
    <row r="29" spans="1:15" ht="16.5" thickBot="1" x14ac:dyDescent="0.3">
      <c r="A29" s="76" t="s">
        <v>195</v>
      </c>
      <c r="B29" s="242">
        <f>B28</f>
        <v>0</v>
      </c>
      <c r="C29" s="243"/>
      <c r="D29" s="242">
        <f t="shared" ref="D29" si="25">D28</f>
        <v>0</v>
      </c>
      <c r="E29" s="243"/>
      <c r="F29" s="242">
        <f t="shared" ref="F29" si="26">F28</f>
        <v>0</v>
      </c>
      <c r="G29" s="243"/>
      <c r="H29" s="242">
        <f t="shared" ref="H29" si="27">H28</f>
        <v>0</v>
      </c>
      <c r="I29" s="243"/>
      <c r="J29" s="242">
        <f t="shared" ref="J29" si="28">J28</f>
        <v>0</v>
      </c>
      <c r="K29" s="243"/>
      <c r="L29" s="242">
        <f t="shared" ref="L29" si="29">L28</f>
        <v>0</v>
      </c>
      <c r="M29" s="243"/>
      <c r="N29" s="242">
        <f t="shared" ref="N29" si="30">N28</f>
        <v>0</v>
      </c>
      <c r="O29" s="243"/>
    </row>
    <row r="30" spans="1:15" ht="16.5" thickBot="1" x14ac:dyDescent="0.3">
      <c r="A30" s="236" t="s">
        <v>196</v>
      </c>
      <c r="B30" s="237"/>
      <c r="C30" s="237"/>
      <c r="D30" s="238"/>
      <c r="E30" s="238"/>
      <c r="F30" s="238"/>
      <c r="G30" s="238"/>
      <c r="H30" s="238"/>
      <c r="I30" s="238"/>
      <c r="J30" s="238"/>
      <c r="K30" s="238"/>
      <c r="L30" s="238"/>
      <c r="M30" s="238"/>
      <c r="N30" s="238"/>
      <c r="O30" s="239"/>
    </row>
    <row r="31" spans="1:15" ht="47.25" x14ac:dyDescent="0.25">
      <c r="A31" s="74" t="s">
        <v>10</v>
      </c>
      <c r="B31" s="77" t="s">
        <v>197</v>
      </c>
      <c r="C31" s="78" t="s">
        <v>198</v>
      </c>
      <c r="D31" s="77" t="s">
        <v>197</v>
      </c>
      <c r="E31" s="78" t="s">
        <v>198</v>
      </c>
      <c r="F31" s="77" t="s">
        <v>197</v>
      </c>
      <c r="G31" s="78" t="s">
        <v>198</v>
      </c>
      <c r="H31" s="77" t="s">
        <v>197</v>
      </c>
      <c r="I31" s="78" t="s">
        <v>198</v>
      </c>
      <c r="J31" s="77" t="s">
        <v>197</v>
      </c>
      <c r="K31" s="78" t="s">
        <v>198</v>
      </c>
      <c r="L31" s="77" t="s">
        <v>197</v>
      </c>
      <c r="M31" s="78" t="s">
        <v>198</v>
      </c>
      <c r="N31" s="77" t="s">
        <v>197</v>
      </c>
      <c r="O31" s="78" t="s">
        <v>198</v>
      </c>
    </row>
    <row r="32" spans="1:15" ht="63" x14ac:dyDescent="0.25">
      <c r="A32" s="75" t="s">
        <v>199</v>
      </c>
      <c r="B32" s="81"/>
      <c r="C32" s="82"/>
      <c r="D32" s="81"/>
      <c r="E32" s="82"/>
      <c r="F32" s="81"/>
      <c r="G32" s="82"/>
      <c r="H32" s="81"/>
      <c r="I32" s="82"/>
      <c r="J32" s="81"/>
      <c r="K32" s="82"/>
      <c r="L32" s="81"/>
      <c r="M32" s="82"/>
      <c r="N32" s="81"/>
      <c r="O32" s="82"/>
    </row>
    <row r="33" spans="1:15" x14ac:dyDescent="0.25">
      <c r="A33" s="75" t="s">
        <v>200</v>
      </c>
      <c r="B33" s="81"/>
      <c r="C33" s="82"/>
      <c r="D33" s="81"/>
      <c r="E33" s="82"/>
      <c r="F33" s="81"/>
      <c r="G33" s="82"/>
      <c r="H33" s="81"/>
      <c r="I33" s="82"/>
      <c r="J33" s="81"/>
      <c r="K33" s="82"/>
      <c r="L33" s="81"/>
      <c r="M33" s="82"/>
      <c r="N33" s="81"/>
      <c r="O33" s="82"/>
    </row>
    <row r="34" spans="1:15" x14ac:dyDescent="0.25">
      <c r="A34" s="75" t="s">
        <v>201</v>
      </c>
      <c r="B34" s="81"/>
      <c r="C34" s="82"/>
      <c r="D34" s="81"/>
      <c r="E34" s="82"/>
      <c r="F34" s="81"/>
      <c r="G34" s="82"/>
      <c r="H34" s="81"/>
      <c r="I34" s="82"/>
      <c r="J34" s="81"/>
      <c r="K34" s="82"/>
      <c r="L34" s="81"/>
      <c r="M34" s="82"/>
      <c r="N34" s="81"/>
      <c r="O34" s="82"/>
    </row>
    <row r="35" spans="1:15" x14ac:dyDescent="0.25">
      <c r="A35" s="74" t="s">
        <v>181</v>
      </c>
      <c r="B35" s="83">
        <f t="shared" ref="B35:O35" si="31">SUM(B32:B34)</f>
        <v>0</v>
      </c>
      <c r="C35" s="84">
        <f t="shared" si="31"/>
        <v>0</v>
      </c>
      <c r="D35" s="83">
        <f t="shared" si="31"/>
        <v>0</v>
      </c>
      <c r="E35" s="84">
        <f t="shared" si="31"/>
        <v>0</v>
      </c>
      <c r="F35" s="83">
        <f t="shared" si="31"/>
        <v>0</v>
      </c>
      <c r="G35" s="84">
        <f t="shared" si="31"/>
        <v>0</v>
      </c>
      <c r="H35" s="83">
        <f t="shared" si="31"/>
        <v>0</v>
      </c>
      <c r="I35" s="84">
        <f t="shared" si="31"/>
        <v>0</v>
      </c>
      <c r="J35" s="83">
        <f t="shared" si="31"/>
        <v>0</v>
      </c>
      <c r="K35" s="84">
        <f t="shared" si="31"/>
        <v>0</v>
      </c>
      <c r="L35" s="83">
        <f t="shared" si="31"/>
        <v>0</v>
      </c>
      <c r="M35" s="84">
        <f t="shared" si="31"/>
        <v>0</v>
      </c>
      <c r="N35" s="83">
        <f t="shared" si="31"/>
        <v>0</v>
      </c>
      <c r="O35" s="84">
        <f t="shared" si="31"/>
        <v>0</v>
      </c>
    </row>
    <row r="36" spans="1:15" ht="16.5" thickBot="1" x14ac:dyDescent="0.3">
      <c r="A36" s="76" t="s">
        <v>202</v>
      </c>
      <c r="B36" s="242">
        <f>(2*C35)+(6*B35)</f>
        <v>0</v>
      </c>
      <c r="C36" s="243"/>
      <c r="D36" s="242">
        <f>(2*E35)+(6*D35)</f>
        <v>0</v>
      </c>
      <c r="E36" s="243"/>
      <c r="F36" s="242">
        <f>(2*G35)+(6*F35)</f>
        <v>0</v>
      </c>
      <c r="G36" s="243"/>
      <c r="H36" s="242">
        <f>(2*I35)+(6*H35)</f>
        <v>0</v>
      </c>
      <c r="I36" s="243"/>
      <c r="J36" s="242">
        <f>(2*K35)+(6*J35)</f>
        <v>0</v>
      </c>
      <c r="K36" s="243"/>
      <c r="L36" s="242">
        <f>(2*M35)+(6*L35)</f>
        <v>0</v>
      </c>
      <c r="M36" s="243"/>
      <c r="N36" s="242">
        <f>(2*O35)+(6*N35)</f>
        <v>0</v>
      </c>
      <c r="O36" s="243"/>
    </row>
    <row r="37" spans="1:15" ht="16.5" thickBot="1" x14ac:dyDescent="0.3">
      <c r="A37" s="236" t="s">
        <v>203</v>
      </c>
      <c r="B37" s="237"/>
      <c r="C37" s="237"/>
      <c r="D37" s="238"/>
      <c r="E37" s="238"/>
      <c r="F37" s="238"/>
      <c r="G37" s="238"/>
      <c r="H37" s="238"/>
      <c r="I37" s="238"/>
      <c r="J37" s="238"/>
      <c r="K37" s="238"/>
      <c r="L37" s="238"/>
      <c r="M37" s="238"/>
      <c r="N37" s="238"/>
      <c r="O37" s="239"/>
    </row>
    <row r="38" spans="1:15" ht="33.75" customHeight="1" x14ac:dyDescent="0.25">
      <c r="A38" s="74" t="s">
        <v>10</v>
      </c>
      <c r="B38" s="240" t="s">
        <v>204</v>
      </c>
      <c r="C38" s="241"/>
      <c r="D38" s="240" t="s">
        <v>204</v>
      </c>
      <c r="E38" s="241"/>
      <c r="F38" s="240" t="s">
        <v>204</v>
      </c>
      <c r="G38" s="241"/>
      <c r="H38" s="240" t="s">
        <v>204</v>
      </c>
      <c r="I38" s="241"/>
      <c r="J38" s="240" t="s">
        <v>204</v>
      </c>
      <c r="K38" s="241"/>
      <c r="L38" s="240" t="s">
        <v>204</v>
      </c>
      <c r="M38" s="241"/>
      <c r="N38" s="240" t="s">
        <v>204</v>
      </c>
      <c r="O38" s="241"/>
    </row>
    <row r="39" spans="1:15" x14ac:dyDescent="0.25">
      <c r="A39" s="75" t="s">
        <v>205</v>
      </c>
      <c r="B39" s="244"/>
      <c r="C39" s="245"/>
      <c r="D39" s="244"/>
      <c r="E39" s="245"/>
      <c r="F39" s="244"/>
      <c r="G39" s="245"/>
      <c r="H39" s="244"/>
      <c r="I39" s="245"/>
      <c r="J39" s="244"/>
      <c r="K39" s="245"/>
      <c r="L39" s="244"/>
      <c r="M39" s="245"/>
      <c r="N39" s="244"/>
      <c r="O39" s="245"/>
    </row>
    <row r="40" spans="1:15" ht="16.5" thickBot="1" x14ac:dyDescent="0.3">
      <c r="A40" s="75" t="s">
        <v>206</v>
      </c>
      <c r="B40" s="244"/>
      <c r="C40" s="245"/>
      <c r="D40" s="244"/>
      <c r="E40" s="245"/>
      <c r="F40" s="244"/>
      <c r="G40" s="245"/>
      <c r="H40" s="244"/>
      <c r="I40" s="245"/>
      <c r="J40" s="244"/>
      <c r="K40" s="245"/>
      <c r="L40" s="244"/>
      <c r="M40" s="245"/>
      <c r="N40" s="244"/>
      <c r="O40" s="245"/>
    </row>
    <row r="41" spans="1:15" x14ac:dyDescent="0.25">
      <c r="A41" s="79" t="s">
        <v>7</v>
      </c>
      <c r="B41" s="234">
        <f>B13+B20+B29+B36</f>
        <v>0</v>
      </c>
      <c r="C41" s="235"/>
      <c r="D41" s="234">
        <f t="shared" ref="D41" si="32">D13+D20+D29+D36</f>
        <v>0</v>
      </c>
      <c r="E41" s="235"/>
      <c r="F41" s="234">
        <f t="shared" ref="F41" si="33">F13+F20+F29+F36</f>
        <v>0</v>
      </c>
      <c r="G41" s="235"/>
      <c r="H41" s="234">
        <f t="shared" ref="H41" si="34">H13+H20+H29+H36</f>
        <v>0</v>
      </c>
      <c r="I41" s="235"/>
      <c r="J41" s="234">
        <f t="shared" ref="J41" si="35">J13+J20+J29+J36</f>
        <v>0</v>
      </c>
      <c r="K41" s="235"/>
      <c r="L41" s="234">
        <f t="shared" ref="L41" si="36">L13+L20+L29+L36</f>
        <v>0</v>
      </c>
      <c r="M41" s="235"/>
      <c r="N41" s="234">
        <f t="shared" ref="N41" si="37">N13+N20+N29+N36</f>
        <v>0</v>
      </c>
      <c r="O41" s="235"/>
    </row>
    <row r="42" spans="1:15" ht="16.5" thickBot="1" x14ac:dyDescent="0.3">
      <c r="A42" s="80" t="s">
        <v>5</v>
      </c>
      <c r="B42" s="232">
        <f>IFERROR(MIN(($B$41:$O$41)/B41)*100,0)</f>
        <v>0</v>
      </c>
      <c r="C42" s="233"/>
      <c r="D42" s="232">
        <f t="shared" ref="D42" si="38">IFERROR(MIN(($B$41:$O$41)/D41)*100,0)</f>
        <v>0</v>
      </c>
      <c r="E42" s="233"/>
      <c r="F42" s="232">
        <f t="shared" ref="F42" si="39">IFERROR(MIN(($B$41:$O$41)/F41)*100,0)</f>
        <v>0</v>
      </c>
      <c r="G42" s="233"/>
      <c r="H42" s="232">
        <f t="shared" ref="H42" si="40">IFERROR(MIN(($B$41:$O$41)/H41)*100,0)</f>
        <v>0</v>
      </c>
      <c r="I42" s="233"/>
      <c r="J42" s="232">
        <f t="shared" ref="J42" si="41">IFERROR(MIN(($B$41:$O$41)/J41)*100,0)</f>
        <v>0</v>
      </c>
      <c r="K42" s="233"/>
      <c r="L42" s="232">
        <f t="shared" ref="L42" si="42">IFERROR(MIN(($B$41:$O$41)/L41)*100,0)</f>
        <v>0</v>
      </c>
      <c r="M42" s="233"/>
      <c r="N42" s="232">
        <f t="shared" ref="N42" si="43">IFERROR(MIN(($B$41:$O$41)/N41)*100,0)</f>
        <v>0</v>
      </c>
      <c r="O42" s="233"/>
    </row>
  </sheetData>
  <mergeCells count="139">
    <mergeCell ref="N42:O42"/>
    <mergeCell ref="B11:C11"/>
    <mergeCell ref="D11:E11"/>
    <mergeCell ref="F11:G11"/>
    <mergeCell ref="H11:I11"/>
    <mergeCell ref="J11:K11"/>
    <mergeCell ref="L11:M11"/>
    <mergeCell ref="N11:O11"/>
    <mergeCell ref="D42:E42"/>
    <mergeCell ref="F42:G42"/>
    <mergeCell ref="H42:I42"/>
    <mergeCell ref="J42:K42"/>
    <mergeCell ref="L42:M42"/>
    <mergeCell ref="N39:O39"/>
    <mergeCell ref="D40:E40"/>
    <mergeCell ref="F40:G40"/>
    <mergeCell ref="H40:I40"/>
    <mergeCell ref="J40:K40"/>
    <mergeCell ref="L40:M40"/>
    <mergeCell ref="N40:O40"/>
    <mergeCell ref="N27:O27"/>
    <mergeCell ref="D28:E28"/>
    <mergeCell ref="F28:G28"/>
    <mergeCell ref="H28:I28"/>
    <mergeCell ref="J28:K28"/>
    <mergeCell ref="L28:M28"/>
    <mergeCell ref="N28:O28"/>
    <mergeCell ref="D27:E27"/>
    <mergeCell ref="F27:G27"/>
    <mergeCell ref="H27:I27"/>
    <mergeCell ref="J27:K27"/>
    <mergeCell ref="L27:M27"/>
    <mergeCell ref="J25:K25"/>
    <mergeCell ref="L25:M25"/>
    <mergeCell ref="N25:O25"/>
    <mergeCell ref="D26:E26"/>
    <mergeCell ref="F26:G26"/>
    <mergeCell ref="H26:I26"/>
    <mergeCell ref="J26:K26"/>
    <mergeCell ref="L26:M26"/>
    <mergeCell ref="N26:O26"/>
    <mergeCell ref="F29:G29"/>
    <mergeCell ref="H29:I29"/>
    <mergeCell ref="J29:K29"/>
    <mergeCell ref="L13:M13"/>
    <mergeCell ref="N13:O13"/>
    <mergeCell ref="B28:C28"/>
    <mergeCell ref="B27:C27"/>
    <mergeCell ref="B23:C23"/>
    <mergeCell ref="B24:C24"/>
    <mergeCell ref="B25:C25"/>
    <mergeCell ref="B26:C26"/>
    <mergeCell ref="D23:E23"/>
    <mergeCell ref="F23:G23"/>
    <mergeCell ref="H23:I23"/>
    <mergeCell ref="J23:K23"/>
    <mergeCell ref="L23:M23"/>
    <mergeCell ref="N23:O23"/>
    <mergeCell ref="D24:E24"/>
    <mergeCell ref="F24:G24"/>
    <mergeCell ref="B13:C13"/>
    <mergeCell ref="D13:E13"/>
    <mergeCell ref="F13:G13"/>
    <mergeCell ref="H13:I13"/>
    <mergeCell ref="J13:K13"/>
    <mergeCell ref="J41:K41"/>
    <mergeCell ref="L41:M41"/>
    <mergeCell ref="H38:I38"/>
    <mergeCell ref="J38:K38"/>
    <mergeCell ref="L38:M38"/>
    <mergeCell ref="N38:O38"/>
    <mergeCell ref="L29:M29"/>
    <mergeCell ref="N29:O29"/>
    <mergeCell ref="B20:C20"/>
    <mergeCell ref="D20:E20"/>
    <mergeCell ref="F20:G20"/>
    <mergeCell ref="H20:I20"/>
    <mergeCell ref="J20:K20"/>
    <mergeCell ref="L20:M20"/>
    <mergeCell ref="N20:O20"/>
    <mergeCell ref="H24:I24"/>
    <mergeCell ref="J24:K24"/>
    <mergeCell ref="L24:M24"/>
    <mergeCell ref="N24:O24"/>
    <mergeCell ref="D25:E25"/>
    <mergeCell ref="F25:G25"/>
    <mergeCell ref="H25:I25"/>
    <mergeCell ref="B29:C29"/>
    <mergeCell ref="D29:E29"/>
    <mergeCell ref="H36:I36"/>
    <mergeCell ref="J36:K36"/>
    <mergeCell ref="L36:M36"/>
    <mergeCell ref="N36:O36"/>
    <mergeCell ref="B39:C39"/>
    <mergeCell ref="B40:C40"/>
    <mergeCell ref="D39:E39"/>
    <mergeCell ref="F39:G39"/>
    <mergeCell ref="H39:I39"/>
    <mergeCell ref="J39:K39"/>
    <mergeCell ref="L39:M39"/>
    <mergeCell ref="B42:C42"/>
    <mergeCell ref="B41:C41"/>
    <mergeCell ref="D41:E41"/>
    <mergeCell ref="F41:G41"/>
    <mergeCell ref="H41:I41"/>
    <mergeCell ref="A3:O3"/>
    <mergeCell ref="A14:O14"/>
    <mergeCell ref="A37:O37"/>
    <mergeCell ref="A30:O30"/>
    <mergeCell ref="A21:O21"/>
    <mergeCell ref="B22:C22"/>
    <mergeCell ref="D22:E22"/>
    <mergeCell ref="F22:G22"/>
    <mergeCell ref="H22:I22"/>
    <mergeCell ref="J22:K22"/>
    <mergeCell ref="L22:M22"/>
    <mergeCell ref="N22:O22"/>
    <mergeCell ref="B38:C38"/>
    <mergeCell ref="D38:E38"/>
    <mergeCell ref="F38:G38"/>
    <mergeCell ref="N41:O41"/>
    <mergeCell ref="B36:C36"/>
    <mergeCell ref="D36:E36"/>
    <mergeCell ref="F36:G36"/>
    <mergeCell ref="A1:A2"/>
    <mergeCell ref="N1:O1"/>
    <mergeCell ref="N2:O2"/>
    <mergeCell ref="L1:M1"/>
    <mergeCell ref="L2:M2"/>
    <mergeCell ref="D1:E1"/>
    <mergeCell ref="F1:G1"/>
    <mergeCell ref="H1:I1"/>
    <mergeCell ref="J1:K1"/>
    <mergeCell ref="D2:E2"/>
    <mergeCell ref="F2:G2"/>
    <mergeCell ref="H2:I2"/>
    <mergeCell ref="J2:K2"/>
    <mergeCell ref="B1:C1"/>
    <mergeCell ref="B2:C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sqref="A1:B1"/>
    </sheetView>
  </sheetViews>
  <sheetFormatPr defaultColWidth="9" defaultRowHeight="14.25" x14ac:dyDescent="0.2"/>
  <cols>
    <col min="1" max="1" width="7.5" style="2" customWidth="1"/>
    <col min="2" max="2" width="13.75" style="2" customWidth="1"/>
    <col min="3" max="3" width="13" style="2" bestFit="1" customWidth="1"/>
    <col min="4" max="4" width="13" style="2" customWidth="1"/>
    <col min="5" max="7" width="13" style="2" bestFit="1" customWidth="1"/>
    <col min="8" max="8" width="13" style="2" customWidth="1"/>
    <col min="9" max="9" width="13" style="2" bestFit="1" customWidth="1"/>
    <col min="10" max="16384" width="9" style="2"/>
  </cols>
  <sheetData>
    <row r="1" spans="1:9" ht="15" x14ac:dyDescent="0.25">
      <c r="A1" s="250" t="s">
        <v>9</v>
      </c>
      <c r="B1" s="251"/>
      <c r="C1" s="5">
        <f>'תנאי-סף'!D1</f>
        <v>1</v>
      </c>
      <c r="D1" s="5">
        <f>'תנאי-סף'!E1</f>
        <v>2</v>
      </c>
      <c r="E1" s="5">
        <f>'תנאי-סף'!F1</f>
        <v>3</v>
      </c>
      <c r="F1" s="5">
        <f>'תנאי-סף'!G1</f>
        <v>4</v>
      </c>
      <c r="G1" s="5">
        <f>'תנאי-סף'!H1</f>
        <v>5</v>
      </c>
      <c r="H1" s="5">
        <f>'תנאי-סף'!I1</f>
        <v>6</v>
      </c>
      <c r="I1" s="5">
        <f>'תנאי-סף'!J1</f>
        <v>7</v>
      </c>
    </row>
    <row r="2" spans="1:9" ht="15" x14ac:dyDescent="0.25">
      <c r="A2" s="3" t="s">
        <v>3</v>
      </c>
      <c r="B2" s="4" t="s">
        <v>10</v>
      </c>
      <c r="C2" s="5">
        <f>'תנאי-סף'!D2</f>
        <v>0</v>
      </c>
      <c r="D2" s="5">
        <f>'תנאי-סף'!E2</f>
        <v>0</v>
      </c>
      <c r="E2" s="5">
        <f>'תנאי-סף'!F2</f>
        <v>0</v>
      </c>
      <c r="F2" s="5">
        <f>'תנאי-סף'!G2</f>
        <v>0</v>
      </c>
      <c r="G2" s="5">
        <f>'תנאי-סף'!H2</f>
        <v>0</v>
      </c>
      <c r="H2" s="5">
        <f>'תנאי-סף'!I2</f>
        <v>0</v>
      </c>
      <c r="I2" s="5">
        <f>'תנאי-סף'!J2</f>
        <v>0</v>
      </c>
    </row>
    <row r="3" spans="1:9" ht="18.75" customHeight="1" x14ac:dyDescent="0.2">
      <c r="A3" s="10">
        <v>0.6</v>
      </c>
      <c r="B3" s="11" t="s">
        <v>6</v>
      </c>
      <c r="C3" s="6">
        <f>INDEX(איכות!$D$1:$Q$34,34,MATCH(C1,איכות!$D$1:$Q$1,0))</f>
        <v>0</v>
      </c>
      <c r="D3" s="6">
        <f>INDEX(איכות!$D$1:$Q$34,34,MATCH(D1,איכות!$D$1:$Q$1,0))</f>
        <v>0</v>
      </c>
      <c r="E3" s="6">
        <f>INDEX(איכות!$D$1:$Q$34,34,MATCH(E1,איכות!$D$1:$Q$1,0))</f>
        <v>0</v>
      </c>
      <c r="F3" s="6">
        <f>INDEX(איכות!$D$1:$Q$34,34,MATCH(F1,איכות!$D$1:$Q$1,0))</f>
        <v>0</v>
      </c>
      <c r="G3" s="6">
        <f>INDEX(איכות!$D$1:$Q$34,34,MATCH(G1,איכות!$D$1:$Q$1,0))</f>
        <v>0</v>
      </c>
      <c r="H3" s="6">
        <f>INDEX(איכות!$D$1:$Q$34,34,MATCH(H1,איכות!$D$1:$Q$1,0))</f>
        <v>0</v>
      </c>
      <c r="I3" s="6">
        <f>INDEX(איכות!$D$1:$Q$34,34,MATCH(I1,איכות!$D$1:$Q$1,0))</f>
        <v>0</v>
      </c>
    </row>
    <row r="4" spans="1:9" ht="19.5" customHeight="1" x14ac:dyDescent="0.2">
      <c r="A4" s="10">
        <v>0.4</v>
      </c>
      <c r="B4" s="11" t="s">
        <v>7</v>
      </c>
      <c r="C4" s="6">
        <f>מחיר!B42</f>
        <v>0</v>
      </c>
      <c r="D4" s="6">
        <f>מחיר!D42</f>
        <v>0</v>
      </c>
      <c r="E4" s="6">
        <f>מחיר!F42</f>
        <v>0</v>
      </c>
      <c r="F4" s="6">
        <f>מחיר!H42</f>
        <v>0</v>
      </c>
      <c r="G4" s="6">
        <f>מחיר!J42</f>
        <v>0</v>
      </c>
      <c r="H4" s="6">
        <f>מחיר!L42</f>
        <v>0</v>
      </c>
      <c r="I4" s="6">
        <f>מחיר!N42</f>
        <v>0</v>
      </c>
    </row>
    <row r="5" spans="1:9" ht="17.25" customHeight="1" x14ac:dyDescent="0.2">
      <c r="A5" s="7">
        <f>SUM(A3:A4)</f>
        <v>1</v>
      </c>
      <c r="B5" s="8" t="s">
        <v>8</v>
      </c>
      <c r="C5" s="9">
        <f>(C3*$A3)+(C4*$A4)</f>
        <v>0</v>
      </c>
      <c r="D5" s="9">
        <f t="shared" ref="D5:I5" si="0">(D3*$A3)+(D4*$A4)</f>
        <v>0</v>
      </c>
      <c r="E5" s="9">
        <f t="shared" si="0"/>
        <v>0</v>
      </c>
      <c r="F5" s="9">
        <f t="shared" si="0"/>
        <v>0</v>
      </c>
      <c r="G5" s="9">
        <f t="shared" si="0"/>
        <v>0</v>
      </c>
      <c r="H5" s="9">
        <f t="shared" si="0"/>
        <v>0</v>
      </c>
      <c r="I5" s="9">
        <f t="shared" si="0"/>
        <v>0</v>
      </c>
    </row>
    <row r="6" spans="1:9" ht="15.75" x14ac:dyDescent="0.2">
      <c r="A6" s="252" t="s">
        <v>30</v>
      </c>
      <c r="B6" s="253"/>
      <c r="C6" s="29">
        <f>_xlfn.RANK.EQ(C5,$C$5:$I$5,0)</f>
        <v>1</v>
      </c>
      <c r="D6" s="29">
        <f t="shared" ref="D6:I6" si="1">_xlfn.RANK.EQ(D5,$C$5:$I$5,0)</f>
        <v>1</v>
      </c>
      <c r="E6" s="29">
        <f t="shared" si="1"/>
        <v>1</v>
      </c>
      <c r="F6" s="29">
        <f t="shared" si="1"/>
        <v>1</v>
      </c>
      <c r="G6" s="29">
        <f t="shared" si="1"/>
        <v>1</v>
      </c>
      <c r="H6" s="29">
        <f t="shared" si="1"/>
        <v>1</v>
      </c>
      <c r="I6" s="29">
        <f t="shared" si="1"/>
        <v>1</v>
      </c>
    </row>
    <row r="7" spans="1:9" x14ac:dyDescent="0.2">
      <c r="A7" s="254" t="s">
        <v>35</v>
      </c>
      <c r="B7" s="254"/>
      <c r="C7" s="32">
        <f>'תנאי-סף'!D86</f>
        <v>0</v>
      </c>
      <c r="D7" s="32">
        <f>'תנאי-סף'!D87</f>
        <v>0</v>
      </c>
      <c r="E7" s="32">
        <f>'תנאי-סף'!D88</f>
        <v>0</v>
      </c>
      <c r="F7" s="32">
        <f>'תנאי-סף'!D89</f>
        <v>0</v>
      </c>
      <c r="G7" s="32">
        <f>'תנאי-סף'!D90</f>
        <v>0</v>
      </c>
      <c r="H7" s="32">
        <f>'תנאי-סף'!D91</f>
        <v>0</v>
      </c>
      <c r="I7" s="32">
        <f>'תנאי-סף'!D92</f>
        <v>0</v>
      </c>
    </row>
  </sheetData>
  <mergeCells count="3">
    <mergeCell ref="A1:B1"/>
    <mergeCell ref="A6:B6"/>
    <mergeCell ref="A7:B7"/>
  </mergeCells>
  <conditionalFormatting sqref="C7:I7">
    <cfRule type="containsText" dxfId="1" priority="7" operator="containsText" text="V">
      <formula>NOT(ISERROR(SEARCH("V",C7)))</formula>
    </cfRule>
    <cfRule type="containsText" dxfId="0" priority="8" operator="containsText" text="X">
      <formula>NOT(ISERROR(SEARCH("X",C7)))</formula>
    </cfRule>
  </conditionalFormatting>
  <conditionalFormatting sqref="C6:I6">
    <cfRule type="colorScale" priority="247">
      <colorScale>
        <cfvo type="min"/>
        <cfvo type="max"/>
        <color theme="6" tint="0.59999389629810485"/>
        <color rgb="FFFF0000"/>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3CE10-5F50-40D2-957D-C1CA57EC1F50}">
  <ds:schemaRefs>
    <ds:schemaRef ds:uri="http://schemas.microsoft.com/sharepoint/v3/contenttype/forms"/>
  </ds:schemaRefs>
</ds:datastoreItem>
</file>

<file path=customXml/itemProps2.xml><?xml version="1.0" encoding="utf-8"?>
<ds:datastoreItem xmlns:ds="http://schemas.openxmlformats.org/officeDocument/2006/customXml" ds:itemID="{7AD7B3EC-D3BC-4A00-A9CA-E2BECAC1C5B5}">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865F0F8-F9C6-480D-B5B8-4885D4446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6</vt:i4>
      </vt:variant>
    </vt:vector>
  </HeadingPairs>
  <TitlesOfParts>
    <vt:vector size="11" baseType="lpstr">
      <vt:lpstr>תנאי-סף</vt:lpstr>
      <vt:lpstr>איכות</vt:lpstr>
      <vt:lpstr>ריאיון</vt:lpstr>
      <vt:lpstr>מחיר</vt:lpstr>
      <vt:lpstr>סיכום</vt:lpstr>
      <vt:lpstr>'תנאי-סף'!_Ref295727242</vt:lpstr>
      <vt:lpstr>איכות!WPrint_Area_W</vt:lpstr>
      <vt:lpstr>מחיר!WPrint_Area_W</vt:lpstr>
      <vt:lpstr>סיכום!WPrint_Area_W</vt:lpstr>
      <vt:lpstr>ריאיון!WPrint_Area_W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Roni Cohen</cp:lastModifiedBy>
  <dcterms:created xsi:type="dcterms:W3CDTF">2012-09-13T08:40:43Z</dcterms:created>
  <dcterms:modified xsi:type="dcterms:W3CDTF">2022-10-06T12:22:30Z</dcterms:modified>
</cp:coreProperties>
</file>